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N:\Conference\2022 Virtual Conference - Spring\Speakers\Katz\Handout &amp; Quiz\"/>
    </mc:Choice>
  </mc:AlternateContent>
  <xr:revisionPtr revIDLastSave="0" documentId="13_ncr:1_{93D75E3B-58F7-436B-A30C-DCBA3EDC0890}" xr6:coauthVersionLast="47" xr6:coauthVersionMax="47" xr10:uidLastSave="{00000000-0000-0000-0000-000000000000}"/>
  <bookViews>
    <workbookView xWindow="645" yWindow="2235" windowWidth="21600" windowHeight="11385" tabRatio="736" activeTab="5" xr2:uid="{ECA3B907-743B-41C9-911B-F4196DC2A84F}"/>
  </bookViews>
  <sheets>
    <sheet name="Budget" sheetId="5" r:id="rId1"/>
    <sheet name="Simple Cost Per Visit" sheetId="4" r:id="rId2"/>
    <sheet name="Code Frequency" sheetId="6" r:id="rId3"/>
    <sheet name="Payers" sheetId="9" r:id="rId4"/>
    <sheet name="2022 RBRVS" sheetId="11" r:id="rId5"/>
    <sheet name="Cost Conversion Calculator"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9" l="1"/>
  <c r="H8" i="9"/>
  <c r="H9" i="9"/>
  <c r="H10" i="9"/>
  <c r="H11" i="9"/>
  <c r="H12" i="9"/>
  <c r="H13" i="9"/>
  <c r="H14" i="9"/>
  <c r="H15" i="9"/>
  <c r="H16" i="9"/>
  <c r="H17" i="9"/>
  <c r="H18" i="9"/>
  <c r="H19" i="9"/>
  <c r="H20" i="9"/>
  <c r="H21" i="9"/>
  <c r="H22" i="9"/>
  <c r="H23" i="9"/>
  <c r="H24" i="9"/>
  <c r="H6" i="9"/>
  <c r="H78" i="3"/>
  <c r="M83" i="3"/>
  <c r="L83" i="3"/>
  <c r="B37" i="4"/>
  <c r="B35" i="4"/>
  <c r="B33" i="4"/>
  <c r="C60" i="5"/>
  <c r="C28" i="5"/>
  <c r="B28" i="5"/>
  <c r="C43" i="6"/>
  <c r="C8" i="6"/>
  <c r="C9" i="6"/>
  <c r="C10" i="6"/>
  <c r="C16" i="6"/>
  <c r="C17" i="6"/>
  <c r="C18" i="6"/>
  <c r="C24" i="6"/>
  <c r="C25" i="6"/>
  <c r="C26" i="6"/>
  <c r="C32" i="6"/>
  <c r="C33" i="6"/>
  <c r="C34" i="6"/>
  <c r="C40" i="6"/>
  <c r="C41" i="6"/>
  <c r="C42" i="6"/>
  <c r="B43" i="6"/>
  <c r="C3" i="6" s="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G36" i="11" s="1"/>
  <c r="F35" i="11"/>
  <c r="F34" i="11"/>
  <c r="F33" i="11"/>
  <c r="F32" i="11"/>
  <c r="G32" i="11" s="1"/>
  <c r="F31" i="11"/>
  <c r="F30" i="11"/>
  <c r="F29" i="11"/>
  <c r="F28" i="11"/>
  <c r="G28" i="11" s="1"/>
  <c r="F27" i="11"/>
  <c r="F26" i="11"/>
  <c r="F25" i="11"/>
  <c r="F24" i="11"/>
  <c r="G24" i="11" s="1"/>
  <c r="F23" i="11"/>
  <c r="F22" i="11"/>
  <c r="F21" i="11"/>
  <c r="F20" i="11"/>
  <c r="G20" i="11" s="1"/>
  <c r="F19" i="11"/>
  <c r="F18" i="11"/>
  <c r="F17" i="11"/>
  <c r="F16" i="11"/>
  <c r="G16" i="11" s="1"/>
  <c r="F15" i="11"/>
  <c r="F14" i="11"/>
  <c r="G14" i="11" s="1"/>
  <c r="F13" i="11"/>
  <c r="V12" i="11"/>
  <c r="F12" i="11"/>
  <c r="G12" i="11" s="1"/>
  <c r="O11" i="11"/>
  <c r="N11" i="11"/>
  <c r="M11" i="11"/>
  <c r="P11" i="11" s="1"/>
  <c r="F11" i="11"/>
  <c r="G11" i="11" s="1"/>
  <c r="O10" i="11"/>
  <c r="N10" i="11"/>
  <c r="M10" i="11"/>
  <c r="F10" i="11"/>
  <c r="O9" i="11"/>
  <c r="N9" i="11"/>
  <c r="M9" i="11"/>
  <c r="F9" i="11"/>
  <c r="O8" i="11"/>
  <c r="N8" i="11"/>
  <c r="M8" i="11"/>
  <c r="P8" i="11" s="1"/>
  <c r="F8" i="11"/>
  <c r="G8" i="11" s="1"/>
  <c r="O7" i="11"/>
  <c r="N7" i="11"/>
  <c r="M7" i="11"/>
  <c r="P7" i="11" s="1"/>
  <c r="F7" i="11"/>
  <c r="G7" i="11" s="1"/>
  <c r="O6" i="11"/>
  <c r="N6" i="11"/>
  <c r="M6" i="11"/>
  <c r="F6" i="11"/>
  <c r="G5" i="11"/>
  <c r="G97" i="11" s="1"/>
  <c r="O4" i="11"/>
  <c r="N4" i="11"/>
  <c r="M4" i="11"/>
  <c r="B29" i="5" l="1"/>
  <c r="C39" i="6"/>
  <c r="C31" i="6"/>
  <c r="C23" i="6"/>
  <c r="C15" i="6"/>
  <c r="C7" i="6"/>
  <c r="C38" i="6"/>
  <c r="C30" i="6"/>
  <c r="C22" i="6"/>
  <c r="C14" i="6"/>
  <c r="C6" i="6"/>
  <c r="C37" i="6"/>
  <c r="C29" i="6"/>
  <c r="C21" i="6"/>
  <c r="C13" i="6"/>
  <c r="C5" i="6"/>
  <c r="C36" i="6"/>
  <c r="C28" i="6"/>
  <c r="C20" i="6"/>
  <c r="C12" i="6"/>
  <c r="C4" i="6"/>
  <c r="C2" i="6"/>
  <c r="C35" i="6"/>
  <c r="C27" i="6"/>
  <c r="C19" i="6"/>
  <c r="C11" i="6"/>
  <c r="U9" i="11"/>
  <c r="P9" i="11"/>
  <c r="Q9" i="11" s="1"/>
  <c r="R9" i="11" s="1"/>
  <c r="P10" i="11"/>
  <c r="G13" i="11"/>
  <c r="G17" i="11"/>
  <c r="G21" i="11"/>
  <c r="G25" i="11"/>
  <c r="G29" i="11"/>
  <c r="G33" i="11"/>
  <c r="G37" i="11"/>
  <c r="G41" i="11"/>
  <c r="G45" i="11"/>
  <c r="G49" i="11"/>
  <c r="G53" i="11"/>
  <c r="G57" i="11"/>
  <c r="G61" i="11"/>
  <c r="G66" i="11"/>
  <c r="G70" i="11"/>
  <c r="G74" i="11"/>
  <c r="G78" i="11"/>
  <c r="G82" i="11"/>
  <c r="G86" i="11"/>
  <c r="G90" i="11"/>
  <c r="G94" i="11"/>
  <c r="P6" i="11"/>
  <c r="G18" i="11"/>
  <c r="G22" i="11"/>
  <c r="G26" i="11"/>
  <c r="G30" i="11"/>
  <c r="G34" i="11"/>
  <c r="G38" i="11"/>
  <c r="G42" i="11"/>
  <c r="G46" i="11"/>
  <c r="G50" i="11"/>
  <c r="G54" i="11"/>
  <c r="G58" i="11"/>
  <c r="G62" i="11"/>
  <c r="G67" i="11"/>
  <c r="G71" i="11"/>
  <c r="G75" i="11"/>
  <c r="G79" i="11"/>
  <c r="G83" i="11"/>
  <c r="G87" i="11"/>
  <c r="G91" i="11"/>
  <c r="G95" i="11"/>
  <c r="Q5" i="11"/>
  <c r="U6" i="11" s="1"/>
  <c r="G9" i="11"/>
  <c r="G10" i="11"/>
  <c r="U10" i="11"/>
  <c r="G15" i="11"/>
  <c r="G19" i="11"/>
  <c r="G23" i="11"/>
  <c r="G27" i="11"/>
  <c r="G31" i="11"/>
  <c r="G35" i="11"/>
  <c r="G39" i="11"/>
  <c r="G43" i="11"/>
  <c r="G47" i="11"/>
  <c r="G51" i="11"/>
  <c r="G55" i="11"/>
  <c r="G59" i="11"/>
  <c r="G63" i="11"/>
  <c r="G68" i="11"/>
  <c r="G72" i="11"/>
  <c r="G76" i="11"/>
  <c r="G80" i="11"/>
  <c r="G84" i="11"/>
  <c r="G88" i="11"/>
  <c r="G92" i="11"/>
  <c r="G96" i="11"/>
  <c r="G6" i="11"/>
  <c r="G40" i="11"/>
  <c r="G44" i="11"/>
  <c r="G48" i="11"/>
  <c r="G52" i="11"/>
  <c r="G56" i="11"/>
  <c r="G60" i="11"/>
  <c r="G65" i="11"/>
  <c r="G69" i="11"/>
  <c r="G73" i="11"/>
  <c r="G77" i="11"/>
  <c r="G81" i="11"/>
  <c r="G85" i="11"/>
  <c r="G89" i="11"/>
  <c r="G93" i="11"/>
  <c r="Q6" i="11" l="1"/>
  <c r="P12" i="11"/>
  <c r="Q11" i="11"/>
  <c r="R11" i="11" s="1"/>
  <c r="Q7" i="11"/>
  <c r="R7" i="11" s="1"/>
  <c r="U7" i="11"/>
  <c r="U12" i="11" s="1"/>
  <c r="U11" i="11"/>
  <c r="Q10" i="11"/>
  <c r="R10" i="11" s="1"/>
  <c r="Q8" i="11"/>
  <c r="R8" i="11" s="1"/>
  <c r="U8" i="11"/>
  <c r="R6" i="11" l="1"/>
  <c r="R12" i="11" s="1"/>
  <c r="T8" i="11" s="1"/>
  <c r="Q12" i="11"/>
  <c r="S10" i="11" l="1"/>
  <c r="S12" i="11" s="1"/>
  <c r="T12" i="11" s="1"/>
  <c r="V6" i="11"/>
  <c r="V8" i="11" s="1"/>
  <c r="F21" i="3" l="1"/>
  <c r="G21" i="3" s="1"/>
  <c r="F22" i="3"/>
  <c r="G22" i="3" s="1"/>
  <c r="F23" i="3"/>
  <c r="G23" i="3" s="1"/>
  <c r="F24" i="3"/>
  <c r="G24" i="3" s="1"/>
  <c r="F25" i="3"/>
  <c r="G25" i="3" s="1"/>
  <c r="F26" i="3"/>
  <c r="G26" i="3" s="1"/>
  <c r="F27" i="3"/>
  <c r="G27" i="3" s="1"/>
  <c r="F28" i="3"/>
  <c r="G28" i="3" s="1"/>
  <c r="F29" i="3"/>
  <c r="G29" i="3" s="1"/>
  <c r="F30" i="3"/>
  <c r="G30" i="3" s="1"/>
  <c r="F31" i="3"/>
  <c r="G31" i="3" s="1"/>
  <c r="F32" i="3"/>
  <c r="G32" i="3"/>
  <c r="F33" i="3"/>
  <c r="G33" i="3" s="1"/>
  <c r="F34" i="3"/>
  <c r="G34" i="3" s="1"/>
  <c r="F35" i="3"/>
  <c r="G35" i="3" s="1"/>
  <c r="F36" i="3"/>
  <c r="G36" i="3" s="1"/>
  <c r="F37" i="3"/>
  <c r="G37" i="3" s="1"/>
  <c r="F38" i="3"/>
  <c r="G38" i="3" s="1"/>
  <c r="F39" i="3"/>
  <c r="G39" i="3" s="1"/>
  <c r="F40" i="3"/>
  <c r="G40" i="3" s="1"/>
  <c r="F41" i="3"/>
  <c r="G41" i="3" s="1"/>
  <c r="F42" i="3"/>
  <c r="G42" i="3" s="1"/>
  <c r="F43" i="3"/>
  <c r="G43" i="3" s="1"/>
  <c r="F44" i="3"/>
  <c r="G44" i="3"/>
  <c r="F45" i="3"/>
  <c r="G45" i="3" s="1"/>
  <c r="F46" i="3"/>
  <c r="G46" i="3" s="1"/>
  <c r="F47" i="3"/>
  <c r="G47" i="3" s="1"/>
  <c r="F48" i="3"/>
  <c r="G48" i="3" s="1"/>
  <c r="F49" i="3"/>
  <c r="G49" i="3" s="1"/>
  <c r="F50" i="3"/>
  <c r="G50" i="3" s="1"/>
  <c r="F51" i="3"/>
  <c r="G51" i="3" s="1"/>
  <c r="F52" i="3"/>
  <c r="G52" i="3" s="1"/>
  <c r="F53" i="3"/>
  <c r="G53" i="3" s="1"/>
  <c r="F54" i="3"/>
  <c r="G54" i="3" s="1"/>
  <c r="F55" i="3"/>
  <c r="G55" i="3" s="1"/>
  <c r="F56" i="3"/>
  <c r="G56" i="3" s="1"/>
  <c r="F57" i="3"/>
  <c r="G57" i="3" s="1"/>
  <c r="F58" i="3"/>
  <c r="G58" i="3" s="1"/>
  <c r="F59" i="3"/>
  <c r="G59" i="3" s="1"/>
  <c r="F60" i="3"/>
  <c r="G60" i="3"/>
  <c r="F61" i="3"/>
  <c r="G61" i="3" s="1"/>
  <c r="F62" i="3"/>
  <c r="G62" i="3" s="1"/>
  <c r="F63" i="3"/>
  <c r="G63" i="3" s="1"/>
  <c r="F64" i="3"/>
  <c r="G64" i="3" s="1"/>
  <c r="F65" i="3"/>
  <c r="G65" i="3" s="1"/>
  <c r="F66" i="3"/>
  <c r="G66" i="3" s="1"/>
  <c r="F67" i="3"/>
  <c r="G67" i="3" s="1"/>
  <c r="F68" i="3"/>
  <c r="G68" i="3" s="1"/>
  <c r="F69" i="3"/>
  <c r="G69" i="3" s="1"/>
  <c r="F70" i="3"/>
  <c r="G70" i="3" s="1"/>
  <c r="F71" i="3"/>
  <c r="G71" i="3" s="1"/>
  <c r="F72" i="3"/>
  <c r="G72" i="3" s="1"/>
  <c r="F73" i="3"/>
  <c r="G73" i="3" s="1"/>
  <c r="F74" i="3"/>
  <c r="G74" i="3" s="1"/>
  <c r="F75" i="3"/>
  <c r="G75" i="3" s="1"/>
  <c r="F76" i="3"/>
  <c r="G76" i="3" s="1"/>
  <c r="F77" i="3"/>
  <c r="G77" i="3" s="1"/>
  <c r="F20" i="3"/>
  <c r="B72" i="5"/>
  <c r="B60" i="5"/>
  <c r="B61" i="5" s="1"/>
  <c r="D53" i="5" s="1"/>
  <c r="C39" i="5"/>
  <c r="C64" i="5" s="1"/>
  <c r="B39" i="5"/>
  <c r="B14" i="5"/>
  <c r="B10" i="5"/>
  <c r="B23" i="4"/>
  <c r="B28" i="4" s="1"/>
  <c r="B40" i="5" l="1"/>
  <c r="B62" i="5" s="1"/>
  <c r="B64" i="5"/>
  <c r="B65" i="5" s="1"/>
  <c r="D46" i="5"/>
  <c r="D54" i="5"/>
  <c r="C65" i="5"/>
  <c r="D24" i="5"/>
  <c r="D55" i="5"/>
  <c r="D48" i="5"/>
  <c r="D56" i="5"/>
  <c r="D49" i="5"/>
  <c r="D57" i="5"/>
  <c r="D42" i="5"/>
  <c r="D50" i="5"/>
  <c r="D58" i="5"/>
  <c r="D14" i="5"/>
  <c r="D44" i="5"/>
  <c r="D52" i="5"/>
  <c r="D47" i="5"/>
  <c r="D43" i="5"/>
  <c r="D51" i="5"/>
  <c r="D59" i="5"/>
  <c r="D12" i="5"/>
  <c r="D13" i="5"/>
  <c r="D45" i="5"/>
  <c r="D65" i="5" l="1"/>
  <c r="D23" i="5"/>
  <c r="D20" i="5"/>
  <c r="D18" i="5"/>
  <c r="D22" i="5"/>
  <c r="D25" i="5"/>
  <c r="B67" i="5"/>
  <c r="B75" i="5" s="1"/>
  <c r="I81" i="3" s="1"/>
  <c r="D26" i="5"/>
  <c r="D27" i="5"/>
  <c r="D21" i="5"/>
  <c r="D19" i="5"/>
  <c r="D17" i="5"/>
  <c r="D37" i="5"/>
  <c r="D36" i="5"/>
  <c r="D31" i="5"/>
  <c r="D35" i="5"/>
  <c r="D38" i="5"/>
  <c r="D34" i="5"/>
  <c r="D33" i="5"/>
  <c r="D32" i="5"/>
  <c r="B79" i="5" l="1"/>
  <c r="D28" i="5"/>
  <c r="B77" i="5"/>
  <c r="H11" i="3" l="1"/>
  <c r="I9" i="3"/>
  <c r="H10" i="3" s="1"/>
  <c r="H8" i="3"/>
  <c r="I26" i="3"/>
  <c r="I28" i="3"/>
  <c r="I50" i="3"/>
  <c r="I52" i="3"/>
  <c r="I53" i="3"/>
  <c r="I54" i="3"/>
  <c r="I58" i="3"/>
  <c r="I60" i="3"/>
  <c r="I62" i="3"/>
  <c r="I66" i="3"/>
  <c r="I68" i="3"/>
  <c r="I69" i="3"/>
  <c r="I70" i="3"/>
  <c r="H12" i="3"/>
  <c r="I71" i="3" l="1"/>
  <c r="I55" i="3"/>
  <c r="I75" i="3"/>
  <c r="I33" i="3"/>
  <c r="I73" i="3"/>
  <c r="I51" i="3"/>
  <c r="I67" i="3"/>
  <c r="I49" i="3"/>
  <c r="I65" i="3"/>
  <c r="I63" i="3"/>
  <c r="I41" i="3"/>
  <c r="I56" i="3"/>
  <c r="I40" i="3"/>
  <c r="G20" i="3"/>
  <c r="I20" i="3" l="1"/>
  <c r="I23" i="3"/>
  <c r="I64" i="3"/>
  <c r="I43" i="3"/>
  <c r="I35" i="3"/>
  <c r="I57" i="3"/>
  <c r="I24" i="3"/>
  <c r="I47" i="3"/>
  <c r="I27" i="3"/>
  <c r="I48" i="3"/>
  <c r="I39" i="3"/>
  <c r="I25" i="3"/>
  <c r="I59" i="3"/>
  <c r="I31" i="3"/>
  <c r="I22" i="3"/>
  <c r="I38" i="3"/>
  <c r="I36" i="3"/>
  <c r="I21" i="3"/>
  <c r="I34" i="3"/>
  <c r="I46" i="3"/>
  <c r="I32" i="3"/>
  <c r="I37" i="3"/>
  <c r="I77" i="3"/>
  <c r="I61" i="3"/>
  <c r="I45" i="3"/>
  <c r="I30" i="3"/>
  <c r="I72" i="3"/>
  <c r="I42" i="3"/>
  <c r="I74" i="3"/>
  <c r="I44" i="3"/>
  <c r="I29" i="3"/>
  <c r="N16" i="3"/>
  <c r="H14" i="3"/>
  <c r="H13" i="3"/>
  <c r="N76" i="3"/>
  <c r="N47" i="3"/>
  <c r="N37" i="3"/>
  <c r="N27" i="3"/>
  <c r="N18" i="3"/>
  <c r="N29" i="3"/>
  <c r="N82" i="3"/>
  <c r="N72" i="3"/>
  <c r="N45" i="3"/>
  <c r="N35" i="3"/>
  <c r="N24" i="3"/>
  <c r="N48" i="3"/>
  <c r="N81" i="3"/>
  <c r="N64" i="3"/>
  <c r="N44" i="3"/>
  <c r="N34" i="3"/>
  <c r="N23" i="3"/>
  <c r="N77" i="3"/>
  <c r="N38" i="3"/>
  <c r="N19" i="3"/>
  <c r="N80" i="3"/>
  <c r="N61" i="3"/>
  <c r="N43" i="3"/>
  <c r="N32" i="3"/>
  <c r="N22" i="3"/>
  <c r="N74" i="3"/>
  <c r="N25" i="3"/>
  <c r="N79" i="3"/>
  <c r="N59" i="3"/>
  <c r="N42" i="3"/>
  <c r="N31" i="3"/>
  <c r="N21" i="3"/>
  <c r="N46" i="3"/>
  <c r="N36" i="3"/>
  <c r="N17" i="3"/>
  <c r="N78" i="3"/>
  <c r="N57" i="3"/>
  <c r="N39" i="3"/>
  <c r="N30" i="3"/>
  <c r="N20" i="3"/>
  <c r="I78" i="3" l="1"/>
  <c r="N83" i="3"/>
  <c r="H15" i="3"/>
  <c r="H16" i="3"/>
  <c r="I82" i="3"/>
  <c r="I84" i="3" s="1"/>
  <c r="I85" i="3" s="1"/>
</calcChain>
</file>

<file path=xl/sharedStrings.xml><?xml version="1.0" encoding="utf-8"?>
<sst xmlns="http://schemas.openxmlformats.org/spreadsheetml/2006/main" count="1094" uniqueCount="657">
  <si>
    <t>Medicare</t>
  </si>
  <si>
    <t>Effective 1/1/2022</t>
  </si>
  <si>
    <t>GPCI</t>
  </si>
  <si>
    <t>% Medicare</t>
  </si>
  <si>
    <t>MPPR Applies</t>
  </si>
  <si>
    <t>CF</t>
  </si>
  <si>
    <t>CPT</t>
  </si>
  <si>
    <t>Description</t>
  </si>
  <si>
    <t>Work RVU</t>
  </si>
  <si>
    <t>PE RVU</t>
  </si>
  <si>
    <t>Malp RVU</t>
  </si>
  <si>
    <t>Total RVUs</t>
  </si>
  <si>
    <t>MPPR Adj</t>
  </si>
  <si>
    <t>Enter CPT</t>
  </si>
  <si>
    <t>W/O Reductions</t>
  </si>
  <si>
    <t>Hot or cold packs therapy</t>
  </si>
  <si>
    <t>Mechanical traction therapy</t>
  </si>
  <si>
    <t>Electric stimulation therapy</t>
  </si>
  <si>
    <t>Vasopneumatic device therapy</t>
  </si>
  <si>
    <t>Paraffin bath therapy</t>
  </si>
  <si>
    <t>Whirlpool therapy</t>
  </si>
  <si>
    <t>Diathermy eg microwave</t>
  </si>
  <si>
    <t>Net RVUs</t>
  </si>
  <si>
    <t>Infrared therapy</t>
  </si>
  <si>
    <t>Ultraviolet therapy</t>
  </si>
  <si>
    <t>Electrical stimulation</t>
  </si>
  <si>
    <t>Electric current therapy</t>
  </si>
  <si>
    <t>Contrast bath therapy</t>
  </si>
  <si>
    <t>Ultrasound therapy</t>
  </si>
  <si>
    <t>Hydrotherapy</t>
  </si>
  <si>
    <t>Physical therapy treatment</t>
  </si>
  <si>
    <t>Therapeutic exercises</t>
  </si>
  <si>
    <t>Neuromuscular reeducation</t>
  </si>
  <si>
    <t>Aquatic therapy/exercises</t>
  </si>
  <si>
    <t>Gait training therapy</t>
  </si>
  <si>
    <t>Massage therapy</t>
  </si>
  <si>
    <t>Ther ivntj 1st 15 min</t>
  </si>
  <si>
    <t>Ther ivntj ea addl 15 min</t>
  </si>
  <si>
    <t>Physical medicine procedure</t>
  </si>
  <si>
    <t>Manual therapy 1/&gt; regions</t>
  </si>
  <si>
    <t>Group therapeutic procedures</t>
  </si>
  <si>
    <t>Pt eval low complex 20 min</t>
  </si>
  <si>
    <t>Pt eval mod complex 30 min</t>
  </si>
  <si>
    <t>Pt eval high complex 45 min</t>
  </si>
  <si>
    <t>Pt re-eval est plan care</t>
  </si>
  <si>
    <t>Ot eval low complex 30 min</t>
  </si>
  <si>
    <t>Ot eval mod complex 45 min</t>
  </si>
  <si>
    <t>Ot eval high complex 60 min</t>
  </si>
  <si>
    <t>Ot re-eval est plan care</t>
  </si>
  <si>
    <t>Athletic trn eval low cmplx</t>
  </si>
  <si>
    <t>Athletic trn eval mod cmplx</t>
  </si>
  <si>
    <t>Athletic trn eval high cmplx</t>
  </si>
  <si>
    <t>Athletic trn re-eval plan cr</t>
  </si>
  <si>
    <t>Therapeutic activities</t>
  </si>
  <si>
    <t>Sensory integration</t>
  </si>
  <si>
    <t>Self care mngment training</t>
  </si>
  <si>
    <t>Community/work reintegration</t>
  </si>
  <si>
    <t>Wheelchair mngment training</t>
  </si>
  <si>
    <t>Work hardening</t>
  </si>
  <si>
    <t>Work hardening add-on</t>
  </si>
  <si>
    <t>Rmvl devital tis 20 cm/&lt;</t>
  </si>
  <si>
    <t>Rmvl devital tis addl 20cm/&lt;</t>
  </si>
  <si>
    <t>Wound(s) care non-selective</t>
  </si>
  <si>
    <t>Neg press wound tx &lt;/=50 cm</t>
  </si>
  <si>
    <t>Neg press wound tx &gt;50 cm</t>
  </si>
  <si>
    <t>Neg press wnd tx &lt;/=50 sq cm</t>
  </si>
  <si>
    <t>Low frequency non-thermal us</t>
  </si>
  <si>
    <t>Physical performance test</t>
  </si>
  <si>
    <t>Assistive technology assess</t>
  </si>
  <si>
    <t>Orthotic mgmt&amp;trainj 1st enc</t>
  </si>
  <si>
    <t>Prosthetic trainj 1st enc</t>
  </si>
  <si>
    <t>Orthc/prostc mgmt sbsq enc</t>
  </si>
  <si>
    <t>Speech &amp; Miscellaneous &amp; Speech</t>
  </si>
  <si>
    <t>Speech/hearing therapy</t>
  </si>
  <si>
    <t>Laryngeal function studies</t>
  </si>
  <si>
    <t>Evaluation of speech fluency</t>
  </si>
  <si>
    <t>Evaluate speech production</t>
  </si>
  <si>
    <t>Speech sound lang comprehen</t>
  </si>
  <si>
    <t>Behavral qualit analys voice</t>
  </si>
  <si>
    <t>Oral function therapy</t>
  </si>
  <si>
    <t>Ex for speech device rx 1hr</t>
  </si>
  <si>
    <t>Ex for speech device rx addl</t>
  </si>
  <si>
    <t>Use of speech device service</t>
  </si>
  <si>
    <t>Evaluate swallowing function</t>
  </si>
  <si>
    <t>Range of motion measurements</t>
  </si>
  <si>
    <t>Canalith repositioning proc</t>
  </si>
  <si>
    <t>Medical nutrition indiv in</t>
  </si>
  <si>
    <t>Med nutrition indiv subseq</t>
  </si>
  <si>
    <t>Medical nutrition group</t>
  </si>
  <si>
    <t>Acupunct w/o stimul 15 min</t>
  </si>
  <si>
    <t>Acupunct w/o stimul addl 15m</t>
  </si>
  <si>
    <t>Acupunct w/stimul 15 min</t>
  </si>
  <si>
    <t>Acupunct w/stimul addl 15m</t>
  </si>
  <si>
    <t>Rem ther mntr 1st setup&amp;edu</t>
  </si>
  <si>
    <t xml:space="preserve">(Remote therapeutic monitoring (e.g., respiratory system status, musculoskeletal system status, therapy adherence, therapy response); device(s) supply with scheduled (e.g., daily) recording(s) and/or programmed alert(s) transmission to monitor musculoskeletal system, each 30 days). </t>
  </si>
  <si>
    <t>Rem ther mntr dev sply resp</t>
  </si>
  <si>
    <t>Rem ther mntr dv sply mscskl</t>
  </si>
  <si>
    <t>Rem ther mntr 1st 20 min</t>
  </si>
  <si>
    <t>Rem ther mntr ea addl 20 min</t>
  </si>
  <si>
    <t>G0281</t>
  </si>
  <si>
    <t>Elec stim unattend for press</t>
  </si>
  <si>
    <t>G0282</t>
  </si>
  <si>
    <t>Elect stim wound care not pd</t>
  </si>
  <si>
    <t>G0283</t>
  </si>
  <si>
    <t>Elec stim other than wound</t>
  </si>
  <si>
    <t>G2061</t>
  </si>
  <si>
    <t>Qual nonmd est pt 5-10m</t>
  </si>
  <si>
    <t>G2062</t>
  </si>
  <si>
    <t>Qual nonmd est pt 11-20m</t>
  </si>
  <si>
    <t>G2063</t>
  </si>
  <si>
    <t>Qual nonmd est pt 21&gt;min</t>
  </si>
  <si>
    <t>Medicare Administrative Contractor</t>
  </si>
  <si>
    <t>State</t>
  </si>
  <si>
    <t>Locality Number</t>
  </si>
  <si>
    <t>Locality Name</t>
  </si>
  <si>
    <t>2022 PW GPCI (with 1.0 Floor)</t>
  </si>
  <si>
    <t>2022 PE GPCI</t>
  </si>
  <si>
    <t>2022 MP GPCI</t>
  </si>
  <si>
    <t>ID</t>
  </si>
  <si>
    <t>IDAHO</t>
  </si>
  <si>
    <t>OR</t>
  </si>
  <si>
    <t>PORTLAND</t>
  </si>
  <si>
    <t>REST OF OREGON</t>
  </si>
  <si>
    <t>WA</t>
  </si>
  <si>
    <t>SEATTLE (KING CNTY)</t>
  </si>
  <si>
    <t>REST OF WASHINGTON</t>
  </si>
  <si>
    <t>See Below</t>
  </si>
  <si>
    <t>Enter</t>
  </si>
  <si>
    <t>RBRVS Fee and Cost Conversion Factor Calculator</t>
  </si>
  <si>
    <t>Enter Visits Per FTE Day Production Expectation</t>
  </si>
  <si>
    <t>Enter Information in Yellow Cells</t>
  </si>
  <si>
    <t>Analyze Information in Blue Cells</t>
  </si>
  <si>
    <t>Enter GPCIs For Fee Schedule</t>
  </si>
  <si>
    <t>Actual</t>
  </si>
  <si>
    <t>Capacity</t>
  </si>
  <si>
    <t>Mthly Visits</t>
  </si>
  <si>
    <t>Mthly Visits/FTE</t>
  </si>
  <si>
    <t>Annual Visits</t>
  </si>
  <si>
    <t>Units</t>
  </si>
  <si>
    <t>Total From Below</t>
  </si>
  <si>
    <t>Units Per Visit</t>
  </si>
  <si>
    <t>RVUs</t>
  </si>
  <si>
    <t>Richard Katz, Therapeutic Associates</t>
  </si>
  <si>
    <t>RVUs/Unit</t>
  </si>
  <si>
    <t>800-219-8835 x1101</t>
  </si>
  <si>
    <t>% of Capacity</t>
  </si>
  <si>
    <t>Enter Conversion Factor</t>
  </si>
  <si>
    <t>WORK</t>
  </si>
  <si>
    <t>NON-FAC</t>
  </si>
  <si>
    <t>MP</t>
  </si>
  <si>
    <t>NON-FACILITY</t>
  </si>
  <si>
    <t>Medicare or Other</t>
  </si>
  <si>
    <t>HCPCS</t>
  </si>
  <si>
    <t>DESCRIPTION</t>
  </si>
  <si>
    <t>RVU</t>
  </si>
  <si>
    <t>TOTAL</t>
  </si>
  <si>
    <t>Units Billed</t>
  </si>
  <si>
    <t>Diathermy eg, microwave</t>
  </si>
  <si>
    <t>Manual therapy</t>
  </si>
  <si>
    <t>Active wound care/20 cm or &lt;</t>
  </si>
  <si>
    <t>Active wound care &gt; 20 cm</t>
  </si>
  <si>
    <t>Neg press wound tx, &lt; 50 cm</t>
  </si>
  <si>
    <t>Neg press wound tx, &gt; 50 cm</t>
  </si>
  <si>
    <t>Orthotic mgmt and training</t>
  </si>
  <si>
    <t>Prosthetic training</t>
  </si>
  <si>
    <t xml:space="preserve">Enter Annual Practice Expense, to exclude profits from costs include only owner draw equivalent to manager salary and benefits. </t>
  </si>
  <si>
    <t>Cost Converion Factor</t>
  </si>
  <si>
    <t>Compare Cost Conversion Factor to RBRVS Conversion Factors for Medicare and health plan fee schedules.</t>
  </si>
  <si>
    <t>REVISED 12/31/2022</t>
  </si>
  <si>
    <t>Visits Per Day/PT-OT</t>
  </si>
  <si>
    <t>Licensed FTEs</t>
  </si>
  <si>
    <t>Annual Days</t>
  </si>
  <si>
    <t>Simple Cost per Visit Calculation</t>
  </si>
  <si>
    <t>Enter Annual Totals</t>
  </si>
  <si>
    <t>Notes and Explanations</t>
  </si>
  <si>
    <t>Practice Name</t>
  </si>
  <si>
    <t>Physical Therapy Associates Spokane</t>
  </si>
  <si>
    <t>Color Key</t>
  </si>
  <si>
    <t>TIN</t>
  </si>
  <si>
    <t>Demographics</t>
  </si>
  <si>
    <t>Contact Name</t>
  </si>
  <si>
    <t>Numbers</t>
  </si>
  <si>
    <t>Contact Phone Number/Email</t>
  </si>
  <si>
    <t>Enter Dollars</t>
  </si>
  <si>
    <t xml:space="preserve">City </t>
  </si>
  <si>
    <t>Totals</t>
  </si>
  <si>
    <t>County</t>
  </si>
  <si>
    <t>Zip code</t>
  </si>
  <si>
    <t>Number of New Patients</t>
  </si>
  <si>
    <t>Enter the number of new patients and total visits in the associated time period.</t>
  </si>
  <si>
    <t>Total Number of Treatments (DOS)</t>
  </si>
  <si>
    <t>LABOR EXPENSES</t>
  </si>
  <si>
    <t>Total FTEs - Licensed Personnel</t>
  </si>
  <si>
    <t>This includes all PT, OT, PTA, OTA, LMT, LAc etc. Do not include owners compensation.  Do not include costs of benefits.  For owner providers use the same rate of salary you pay your highest paid non-owner therapist.</t>
  </si>
  <si>
    <t>Compensation Licensed Personnel</t>
  </si>
  <si>
    <t>Total FTE -All Other Personnel</t>
  </si>
  <si>
    <t>This includes all office staff, aides, managers, and other non-licensed support personnel</t>
  </si>
  <si>
    <t>Compensation All Other Personnel</t>
  </si>
  <si>
    <t>Benefits Expense</t>
  </si>
  <si>
    <t>TOTAL LABOR EXPENSE</t>
  </si>
  <si>
    <t>DIRECT AND INDIRECT EXPENSES</t>
  </si>
  <si>
    <t>All other Non-Labor Expenses</t>
  </si>
  <si>
    <t>This includes all depreciation, amortization, office expense, billing service costs, supplies, rent/parking, Professional liabiliy premiums, equipment rental, telephone and utility expenses, This includes all advertising, meals, entertainment, dues, subscriptions, education fees, general insurance professional services, legal, audit, marketing, contributions, donations, meeting costs, recruitment, repairs, maintenance, software, taxes licenses, travel and auto expenses.</t>
  </si>
  <si>
    <t>COST PER TREATMENT</t>
  </si>
  <si>
    <t>ANNUAL BUDGET</t>
  </si>
  <si>
    <t>Insert actual number of Units billed per year or applicable time period.</t>
  </si>
  <si>
    <t>Pct.</t>
  </si>
  <si>
    <t>Total Treatments</t>
  </si>
  <si>
    <t>New Patients</t>
  </si>
  <si>
    <t>Treatments Per Referral</t>
  </si>
  <si>
    <t>Income Therapy Services</t>
  </si>
  <si>
    <t>Other Income</t>
  </si>
  <si>
    <t>Net Earned Income</t>
  </si>
  <si>
    <t>Amount</t>
  </si>
  <si>
    <t>Fixed</t>
  </si>
  <si>
    <t>Variable</t>
  </si>
  <si>
    <t>Salaries or Wages - Physical Therapists</t>
  </si>
  <si>
    <t>If staff are salaried enter in Fixed Column.  If staff is hourly waged enter into Variable column. Do not enter rates in both columns.</t>
  </si>
  <si>
    <t>Salaries  or Wages Occupational Therapists</t>
  </si>
  <si>
    <t>Salaries  or Wages PT Assistants</t>
  </si>
  <si>
    <t>Salaries  or Wages Aides</t>
  </si>
  <si>
    <t>Salaries  or Wages Office</t>
  </si>
  <si>
    <t>Salaries  or Wages  Administrative</t>
  </si>
  <si>
    <t>Salaries  or Wages Massage Therapists</t>
  </si>
  <si>
    <t>Contracted Services</t>
  </si>
  <si>
    <t>Group Insurance</t>
  </si>
  <si>
    <t>Payroll Taxes</t>
  </si>
  <si>
    <t>Contributions Retirement Plan</t>
  </si>
  <si>
    <t>Labor Subtolals</t>
  </si>
  <si>
    <t>Total Labor Expenses</t>
  </si>
  <si>
    <t>Depreciation &amp; Amortization</t>
  </si>
  <si>
    <t>Office Expense</t>
  </si>
  <si>
    <t>Professional Supplies</t>
  </si>
  <si>
    <t>Rent &amp; Parking</t>
  </si>
  <si>
    <t>Rent - CAM charges</t>
  </si>
  <si>
    <t>Equipment Rental</t>
  </si>
  <si>
    <t>Telephone Expense</t>
  </si>
  <si>
    <t>Utility Expense</t>
  </si>
  <si>
    <t>Total Direct Expenses</t>
  </si>
  <si>
    <t>Advertising Expense</t>
  </si>
  <si>
    <t>Meals &amp; Entertainment</t>
  </si>
  <si>
    <t>Dues &amp; Subscriptions</t>
  </si>
  <si>
    <t>Education Expense</t>
  </si>
  <si>
    <t>Executives Life Insurance</t>
  </si>
  <si>
    <t>Insurance - General</t>
  </si>
  <si>
    <t>Professional Services</t>
  </si>
  <si>
    <t>Marketing</t>
  </si>
  <si>
    <t>Legal &amp; Audit</t>
  </si>
  <si>
    <t>Marketing and Bus. Development</t>
  </si>
  <si>
    <t>Contributions</t>
  </si>
  <si>
    <t>Meetings and Seminars</t>
  </si>
  <si>
    <t>Recruitment</t>
  </si>
  <si>
    <t>Repairs and maintenance</t>
  </si>
  <si>
    <t>Software Support and Maint.</t>
  </si>
  <si>
    <t>Fees and Licenses</t>
  </si>
  <si>
    <t>Travel and Auto Expense</t>
  </si>
  <si>
    <t>Staff Bonuses</t>
  </si>
  <si>
    <t>Subtotals Indirect Expenses</t>
  </si>
  <si>
    <t>Total Indirect Expenses</t>
  </si>
  <si>
    <t>Subtotals Fixed and Variable Expenses</t>
  </si>
  <si>
    <t>Fixed and Variable Expense per Visit</t>
  </si>
  <si>
    <t>Total Operating Expenses</t>
  </si>
  <si>
    <t>Interest Expense</t>
  </si>
  <si>
    <t>Provision For Income Taxes - Federal</t>
  </si>
  <si>
    <t>Provision for Income Taxes - States</t>
  </si>
  <si>
    <t>Total Other Income (Expense)</t>
  </si>
  <si>
    <t>General and Administrative Expenses</t>
  </si>
  <si>
    <t>Total Expenses including Allocations</t>
  </si>
  <si>
    <t>NET INCOME OR LOSS</t>
  </si>
  <si>
    <t>COST PER VISIT</t>
  </si>
  <si>
    <t>COST PER PATIENT</t>
  </si>
  <si>
    <t>Total Costs</t>
  </si>
  <si>
    <t>procedure</t>
  </si>
  <si>
    <t xml:space="preserve"> units </t>
  </si>
  <si>
    <t>1045M</t>
  </si>
  <si>
    <t>1098M</t>
  </si>
  <si>
    <t>Estimate of Adjustment %</t>
  </si>
  <si>
    <t>ins reporting category</t>
  </si>
  <si>
    <t>% of total charges</t>
  </si>
  <si>
    <t>Medicare B*</t>
  </si>
  <si>
    <t>BCBS-OR</t>
  </si>
  <si>
    <t>United Healthcare*</t>
  </si>
  <si>
    <t>PacificSource Health Plans</t>
  </si>
  <si>
    <t>WC*</t>
  </si>
  <si>
    <t>BCBS-WA Premera</t>
  </si>
  <si>
    <t>Kaiser*</t>
  </si>
  <si>
    <t>BCBS</t>
  </si>
  <si>
    <t>Moda Health</t>
  </si>
  <si>
    <t>BCBS-WA Regence</t>
  </si>
  <si>
    <t>Providence Health Plan</t>
  </si>
  <si>
    <t>Aetna &amp; Aetna/US Healthcare</t>
  </si>
  <si>
    <t>Cigna*</t>
  </si>
  <si>
    <t>BCBS-ID Blue Cross</t>
  </si>
  <si>
    <t>MVA*</t>
  </si>
  <si>
    <t>Care Oregon</t>
  </si>
  <si>
    <t>Molina*</t>
  </si>
  <si>
    <t>Self-Pay (cash)</t>
  </si>
  <si>
    <t>VA Triwest Healthcare Alliance</t>
  </si>
  <si>
    <t>Tricare*</t>
  </si>
  <si>
    <t>Health Net-CA/OR</t>
  </si>
  <si>
    <t>Medicaid*</t>
  </si>
  <si>
    <t>United Medical Resources</t>
  </si>
  <si>
    <t>Yamhill Community Care Organization</t>
  </si>
  <si>
    <t>SelectHealth</t>
  </si>
  <si>
    <t>Allcare Health</t>
  </si>
  <si>
    <t>BCBS-ID Regence Blue Shield</t>
  </si>
  <si>
    <t>First Choice Health (WA)</t>
  </si>
  <si>
    <t>Healthcare Management Admin</t>
  </si>
  <si>
    <t>Atrio Health Plans</t>
  </si>
  <si>
    <t>Community Health Plan of WA</t>
  </si>
  <si>
    <t>Trillium Community Health Plan</t>
  </si>
  <si>
    <t>GEHA</t>
  </si>
  <si>
    <t>Regence Group Administrators</t>
  </si>
  <si>
    <t>Lifewise Health Plan</t>
  </si>
  <si>
    <t>Humana</t>
  </si>
  <si>
    <t>EBMS</t>
  </si>
  <si>
    <t>Asuris Northwest Health</t>
  </si>
  <si>
    <t>Meritain Health</t>
  </si>
  <si>
    <t>ILWU-PMA COASTWISE</t>
  </si>
  <si>
    <t>All Savers Insurance</t>
  </si>
  <si>
    <t>Shasta Administrative Services</t>
  </si>
  <si>
    <t>A&amp;I Benefit Plan Administrator</t>
  </si>
  <si>
    <t>GWH-CIGNA</t>
  </si>
  <si>
    <t>Samaritan Health Plans</t>
  </si>
  <si>
    <t>Champva</t>
  </si>
  <si>
    <t>The Loomis Company</t>
  </si>
  <si>
    <t>NALC Health Benefit Plan</t>
  </si>
  <si>
    <t>Rehn and Associates</t>
  </si>
  <si>
    <t>Benefit Administrative Systems</t>
  </si>
  <si>
    <t>Christian Care Ministry</t>
  </si>
  <si>
    <t>Health Alliance Medical Plan</t>
  </si>
  <si>
    <t>Sound Health Wellness Trust</t>
  </si>
  <si>
    <t>UnitedHealth Shared Services</t>
  </si>
  <si>
    <t>Cement Masons-Employers  Health and Welfare Trust</t>
  </si>
  <si>
    <t>Allied Benefit Systems</t>
  </si>
  <si>
    <t>US Benefits</t>
  </si>
  <si>
    <t>Corporate Billing</t>
  </si>
  <si>
    <t>Health Comp</t>
  </si>
  <si>
    <t>Other Commercial</t>
  </si>
  <si>
    <t>University Health Plans (UT)</t>
  </si>
  <si>
    <t>S&amp;S Healthcare Strategies</t>
  </si>
  <si>
    <t>LUCENT HEALTH</t>
  </si>
  <si>
    <t>HealthPartners</t>
  </si>
  <si>
    <t>Northwest Administrators</t>
  </si>
  <si>
    <t>Coresource</t>
  </si>
  <si>
    <t>Priority Health</t>
  </si>
  <si>
    <t>Liberty Healthshare</t>
  </si>
  <si>
    <t>American Postal Workers Union</t>
  </si>
  <si>
    <t>Allegiance Benefit Plan Mgmt</t>
  </si>
  <si>
    <t>Boulder Administration Services</t>
  </si>
  <si>
    <t>Adventist Health</t>
  </si>
  <si>
    <t>Group Administrators LTD</t>
  </si>
  <si>
    <t>William C Earhart Company Inc</t>
  </si>
  <si>
    <t>CWI Benefits/ManageMed</t>
  </si>
  <si>
    <t>Trusteed Plans Service Corp</t>
  </si>
  <si>
    <t>Unspecified Remit Payor</t>
  </si>
  <si>
    <t>QVI Risk Solutions</t>
  </si>
  <si>
    <t>Medicare DME (Durable Medical)</t>
  </si>
  <si>
    <t>Web TPA</t>
  </si>
  <si>
    <t>HealthNow Admin Services</t>
  </si>
  <si>
    <t>CalPERS</t>
  </si>
  <si>
    <t>Benesys</t>
  </si>
  <si>
    <t>CareFirst Administrators</t>
  </si>
  <si>
    <t>UHC Student Resources</t>
  </si>
  <si>
    <t>Sierra Health &amp; Life</t>
  </si>
  <si>
    <t>Marpai Health</t>
  </si>
  <si>
    <t>Bridgespan Health Plan</t>
  </si>
  <si>
    <t>Oxford HP</t>
  </si>
  <si>
    <t>Allianz Worldwide Care</t>
  </si>
  <si>
    <t>Samba</t>
  </si>
  <si>
    <t>Medica</t>
  </si>
  <si>
    <t>Zenith American Solutions</t>
  </si>
  <si>
    <t>Trustmark Small Business</t>
  </si>
  <si>
    <t>Healthscope Benefits Inc</t>
  </si>
  <si>
    <t>Gilsbar</t>
  </si>
  <si>
    <t>Benefit Management Inc.</t>
  </si>
  <si>
    <t>Maestro Health</t>
  </si>
  <si>
    <t>Masters Mates and Pilots</t>
  </si>
  <si>
    <t>Operating Engineers Local HW</t>
  </si>
  <si>
    <t>Liberty Mutual</t>
  </si>
  <si>
    <t>Deseret Mutual</t>
  </si>
  <si>
    <t>Indian Health Services</t>
  </si>
  <si>
    <t>Lifestyle Health Plans</t>
  </si>
  <si>
    <t>Contracts</t>
  </si>
  <si>
    <t>Coastal TPA</t>
  </si>
  <si>
    <t>Automated Benefit Services</t>
  </si>
  <si>
    <t>International Medical Group</t>
  </si>
  <si>
    <t>WEA Trust</t>
  </si>
  <si>
    <t>Sheet Metal Workers</t>
  </si>
  <si>
    <t>Group &amp; Pension Administrator</t>
  </si>
  <si>
    <t>Ameriben Solutions</t>
  </si>
  <si>
    <t>Tufts</t>
  </si>
  <si>
    <t>One Share Health</t>
  </si>
  <si>
    <t>Coastal Administrative Services</t>
  </si>
  <si>
    <t>EMC Insurance Companies</t>
  </si>
  <si>
    <t>Harrison Electrical Workers Trust Fund</t>
  </si>
  <si>
    <t>Healthplan Services</t>
  </si>
  <si>
    <t>Wellfleet</t>
  </si>
  <si>
    <t>GeoBlue</t>
  </si>
  <si>
    <t>Yale Health Plan</t>
  </si>
  <si>
    <t>Amerigroup-WA</t>
  </si>
  <si>
    <t>Group Health Cooperative</t>
  </si>
  <si>
    <t>8th District Electrical</t>
  </si>
  <si>
    <t>United Agricultural Benefit Tr</t>
  </si>
  <si>
    <t>Bind Insurance</t>
  </si>
  <si>
    <t>PreferredOne</t>
  </si>
  <si>
    <t>BMI Health Plans</t>
  </si>
  <si>
    <t>Health Plans Inc</t>
  </si>
  <si>
    <t>MVP Health Care of NY</t>
  </si>
  <si>
    <t>Coordinated Care</t>
  </si>
  <si>
    <t>Mutual of Omaha</t>
  </si>
  <si>
    <t>Veterans Admin Federal</t>
  </si>
  <si>
    <t>IMS - TX</t>
  </si>
  <si>
    <t>Cornerstone Preferred Resource</t>
  </si>
  <si>
    <t>Daniel H. Cook &amp; Associates</t>
  </si>
  <si>
    <t>Nahga Claim Services</t>
  </si>
  <si>
    <t>Umpqua Health Alliance</t>
  </si>
  <si>
    <t>UFCW Health &amp; Welfare Trust</t>
  </si>
  <si>
    <t>EmblemHealth Plan Inc</t>
  </si>
  <si>
    <t>Ayin Administrative Health Solutions</t>
  </si>
  <si>
    <t>State Farm Insurance</t>
  </si>
  <si>
    <t>USFHP</t>
  </si>
  <si>
    <t>Physicians Care Network</t>
  </si>
  <si>
    <t>Legal</t>
  </si>
  <si>
    <t>EMI Health Smart Benefits</t>
  </si>
  <si>
    <t>ARM LTD</t>
  </si>
  <si>
    <t>Aetna Student Health</t>
  </si>
  <si>
    <t>Cement Masons and Plasterers</t>
  </si>
  <si>
    <t>Grange Insurance</t>
  </si>
  <si>
    <t>Geisinger Health Plan</t>
  </si>
  <si>
    <t>Insurance TPA</t>
  </si>
  <si>
    <t>Christian Brothers Services</t>
  </si>
  <si>
    <t>Western Oregon Advanced Health</t>
  </si>
  <si>
    <t>Free Market Administrators</t>
  </si>
  <si>
    <t>Delta Health Systems</t>
  </si>
  <si>
    <t>Pacific Underwriters</t>
  </si>
  <si>
    <t>AG Administrators</t>
  </si>
  <si>
    <t>Solidarity Healthshare</t>
  </si>
  <si>
    <t>Benefit &amp; Risk Mgmt Services</t>
  </si>
  <si>
    <t>Hawaii Medical Assurance</t>
  </si>
  <si>
    <t>Philadelphia American Life</t>
  </si>
  <si>
    <t>Caprock Health Plan</t>
  </si>
  <si>
    <t>Healthgram</t>
  </si>
  <si>
    <t>Cooperative Benefit Admin</t>
  </si>
  <si>
    <t>Custom Design Benefits Inc.</t>
  </si>
  <si>
    <t>Plumber Steamfitter And Shipfitter Industry H&amp;W Local 290</t>
  </si>
  <si>
    <t>UnitedHealthOne</t>
  </si>
  <si>
    <t>Performance Health</t>
  </si>
  <si>
    <t>Cerner HealthPlan Services</t>
  </si>
  <si>
    <t>Unicare</t>
  </si>
  <si>
    <t>Kempton Group Administrators</t>
  </si>
  <si>
    <t>Unified Life Insurance Company</t>
  </si>
  <si>
    <t>Health Cost Solutions</t>
  </si>
  <si>
    <t>Aspire Health Plan</t>
  </si>
  <si>
    <t>True Health of New Mexico</t>
  </si>
  <si>
    <t>UPMC Health Plan</t>
  </si>
  <si>
    <t>Northwest Physicians Network</t>
  </si>
  <si>
    <t>PEHP</t>
  </si>
  <si>
    <t>AgeRight Advantage</t>
  </si>
  <si>
    <t>Ambetter - Coordinated Care</t>
  </si>
  <si>
    <t>Banner Plan Administration</t>
  </si>
  <si>
    <t>Allied National</t>
  </si>
  <si>
    <t>Fallon</t>
  </si>
  <si>
    <t>Sharity Ministries</t>
  </si>
  <si>
    <t>Pinnacle Claims Management</t>
  </si>
  <si>
    <t>Blue Medicare Advantage</t>
  </si>
  <si>
    <t>Rural Carrier Benefit Plan</t>
  </si>
  <si>
    <t>USAA Casualty Insurance Co</t>
  </si>
  <si>
    <t>Tall Tree Administrators</t>
  </si>
  <si>
    <t>Samera Health</t>
  </si>
  <si>
    <t>American National</t>
  </si>
  <si>
    <t>Plumbers and Pipefitters</t>
  </si>
  <si>
    <t>Insurance Benefit System Administrators</t>
  </si>
  <si>
    <t>Blue Benefit Admin of Mass</t>
  </si>
  <si>
    <t>Plasterers and Cement Masons Local 148</t>
  </si>
  <si>
    <t>Benefit Plan Administrators</t>
  </si>
  <si>
    <t>CCMSI - Cannon Cochran Mgmt Sv</t>
  </si>
  <si>
    <t>Scan Health Plan</t>
  </si>
  <si>
    <t>Willamette Valley Community</t>
  </si>
  <si>
    <t>AARP</t>
  </si>
  <si>
    <t>Administrative Concepts</t>
  </si>
  <si>
    <t>Aetna Life Insurance Company</t>
  </si>
  <si>
    <t>AFLAC</t>
  </si>
  <si>
    <t>AMA Insurance Agency</t>
  </si>
  <si>
    <t>American Continental</t>
  </si>
  <si>
    <t>American National Insurance Company of Texas</t>
  </si>
  <si>
    <t>American Public Life Ins Co</t>
  </si>
  <si>
    <t>American Republic Ins Co</t>
  </si>
  <si>
    <t>American Retirement Life Ins</t>
  </si>
  <si>
    <t>AmeriHealth</t>
  </si>
  <si>
    <t>Assured Life Association</t>
  </si>
  <si>
    <t>Bankers Fidelity Life Ins Co</t>
  </si>
  <si>
    <t>Bankers Life &amp; Casualty</t>
  </si>
  <si>
    <t>Benveo</t>
  </si>
  <si>
    <t>Bob McCloskey Insurance</t>
  </si>
  <si>
    <t>Carpenters Trust of Western WA</t>
  </si>
  <si>
    <t>Central States Indemnity Omaha</t>
  </si>
  <si>
    <t>Central United Life</t>
  </si>
  <si>
    <t>Chesterfield Resources</t>
  </si>
  <si>
    <t>Choice Benefits</t>
  </si>
  <si>
    <t>Colonial Penn Life Ins Co</t>
  </si>
  <si>
    <t>Combined Benefits Admin</t>
  </si>
  <si>
    <t>Combined Insurance Company</t>
  </si>
  <si>
    <t>Continental General Ins</t>
  </si>
  <si>
    <t>Continental Life Ins Co</t>
  </si>
  <si>
    <t>DFAS</t>
  </si>
  <si>
    <t>Employer Direct Healthcare</t>
  </si>
  <si>
    <t>Everence</t>
  </si>
  <si>
    <t>Everest Life Insurance</t>
  </si>
  <si>
    <t>Family Life Insurance Company</t>
  </si>
  <si>
    <t>First Health Life and Health</t>
  </si>
  <si>
    <t>FMC-Kern County</t>
  </si>
  <si>
    <t>Globe Life and Accident Insur</t>
  </si>
  <si>
    <t>GMP Employers Retiree Trust</t>
  </si>
  <si>
    <t>GPM Life Insurance Company</t>
  </si>
  <si>
    <t>GREAT SOUTHERN LIFE</t>
  </si>
  <si>
    <t>Greater Newport Physicians</t>
  </si>
  <si>
    <t>Guarantee Trust Life Ins</t>
  </si>
  <si>
    <t>Harrington Health</t>
  </si>
  <si>
    <t>Harvard Pilgrim</t>
  </si>
  <si>
    <t>High Desert Medical Group</t>
  </si>
  <si>
    <t>HOP Administration</t>
  </si>
  <si>
    <t>IBEW - Int'l Brotherhood</t>
  </si>
  <si>
    <t>Individual Assurance Company</t>
  </si>
  <si>
    <t>Iron Road Healthcare</t>
  </si>
  <si>
    <t>Ironworkers Local H and W</t>
  </si>
  <si>
    <t>K and K</t>
  </si>
  <si>
    <t>Keystone Health Plan East</t>
  </si>
  <si>
    <t>Liberty Bankers Life Insurance Company</t>
  </si>
  <si>
    <t>Lifetime Benefit Solutions</t>
  </si>
  <si>
    <t>Loyal American</t>
  </si>
  <si>
    <t>Lumico Life Insurance</t>
  </si>
  <si>
    <t>Mail Handlers Benefit Plan</t>
  </si>
  <si>
    <t>Manhattan Life Insurance</t>
  </si>
  <si>
    <t>Medi-Cal CA</t>
  </si>
  <si>
    <t>Medico Insurance Company</t>
  </si>
  <si>
    <t>Mercer Consumer</t>
  </si>
  <si>
    <t>MOAA</t>
  </si>
  <si>
    <t>Nassau Life of Kansas</t>
  </si>
  <si>
    <t>National Automatic Sprinkler</t>
  </si>
  <si>
    <t>National General Accident and Health</t>
  </si>
  <si>
    <t>National Health Administrators</t>
  </si>
  <si>
    <t>National Health Insurance Co</t>
  </si>
  <si>
    <t>Natl Claims Admin Services</t>
  </si>
  <si>
    <t>NGS Coresource</t>
  </si>
  <si>
    <t>Northwest Ironworkers Health and Security Fund</t>
  </si>
  <si>
    <t>Old Surety Life</t>
  </si>
  <si>
    <t>Oregon Health Management</t>
  </si>
  <si>
    <t>Oregon Mutual Insurance</t>
  </si>
  <si>
    <t>Oxford Life Insurance Company</t>
  </si>
  <si>
    <t>Partnership Health Plan of CA</t>
  </si>
  <si>
    <t>Pekin Insurance</t>
  </si>
  <si>
    <t>Physicians Mutual</t>
  </si>
  <si>
    <t>Preferred Care Partners</t>
  </si>
  <si>
    <t>Principal Life Insurance</t>
  </si>
  <si>
    <t>Prominence Administrative Svcs</t>
  </si>
  <si>
    <t>Provident American Life</t>
  </si>
  <si>
    <t>Puritan Life</t>
  </si>
  <si>
    <t>Relation Insurance Services</t>
  </si>
  <si>
    <t>ROJW Health Care Support</t>
  </si>
  <si>
    <t>Seafareres Health Benefits</t>
  </si>
  <si>
    <t>Seattle Firefighter Healthcare Trust</t>
  </si>
  <si>
    <t>SEHA</t>
  </si>
  <si>
    <t>Selman and Company</t>
  </si>
  <si>
    <t>Sentinel Security Plan</t>
  </si>
  <si>
    <t>Silac</t>
  </si>
  <si>
    <t>Southwest Administrators</t>
  </si>
  <si>
    <t>Standard Life and Accident Ins</t>
  </si>
  <si>
    <t>State Mutual Insurance Co</t>
  </si>
  <si>
    <t>Sterling Investors Life Insur</t>
  </si>
  <si>
    <t>Sterling Life Insur Co</t>
  </si>
  <si>
    <t>Stirling Benefits</t>
  </si>
  <si>
    <t>Stonebridge Life</t>
  </si>
  <si>
    <t>Teamsters Local Union</t>
  </si>
  <si>
    <t>Thrivent Financial Lutherans</t>
  </si>
  <si>
    <t>Transamerica Life Insurance Co</t>
  </si>
  <si>
    <t>Tuality Health Alliance</t>
  </si>
  <si>
    <t>UFCW Trust Fund-CA</t>
  </si>
  <si>
    <t>UHA Health</t>
  </si>
  <si>
    <t>United American Ins</t>
  </si>
  <si>
    <t>United Commercial Travelers</t>
  </si>
  <si>
    <t>United Group Program</t>
  </si>
  <si>
    <t>United World Life Insurance Co</t>
  </si>
  <si>
    <t>USAA Life Insurance Company</t>
  </si>
  <si>
    <t>WA-ID Operating Engineers</t>
  </si>
  <si>
    <t>Wellcare</t>
  </si>
  <si>
    <t>WellMed</t>
  </si>
  <si>
    <t>Western United Life</t>
  </si>
  <si>
    <t>Wisconsin Physicians Services</t>
  </si>
  <si>
    <t>WPAS</t>
  </si>
  <si>
    <t>Zurich</t>
  </si>
  <si>
    <t>Teamsters Medicare Trust for Retired Employees</t>
  </si>
  <si>
    <t>Total</t>
  </si>
  <si>
    <t>Federal</t>
  </si>
  <si>
    <t>Commercial</t>
  </si>
  <si>
    <t>State*</t>
  </si>
  <si>
    <t>Medicaid</t>
  </si>
  <si>
    <t>Medicaid/Medicare Advantage</t>
  </si>
  <si>
    <t>Medcare Advantage</t>
  </si>
  <si>
    <t>Cash</t>
  </si>
  <si>
    <t>Commercial/Medicare Advantage</t>
  </si>
  <si>
    <t>Adjustment Conversion Factor</t>
  </si>
  <si>
    <t>Adjustment Percentage</t>
  </si>
  <si>
    <t>*Sequester DOS</t>
  </si>
  <si>
    <t>Allowed Less CQ/CO Reduction</t>
  </si>
  <si>
    <t>To Deductible</t>
  </si>
  <si>
    <t>Reductions</t>
  </si>
  <si>
    <t>Co-Pay</t>
  </si>
  <si>
    <t>Sequester</t>
  </si>
  <si>
    <t>% Reductions</t>
  </si>
  <si>
    <t>EOB PD Error?</t>
  </si>
  <si>
    <t>Enter Payer PD</t>
  </si>
  <si>
    <t xml:space="preserve">Patient </t>
  </si>
  <si>
    <t>Payer PD</t>
  </si>
  <si>
    <t>2022 Medicare Base</t>
  </si>
  <si>
    <t>Reductions Calculator (MPPR, CQ/CO/Sequester)</t>
  </si>
  <si>
    <t>CMS MPPR = 50% of PE RVUs after initial code.  MPPR is payer specific.  Sequestor Reductions apply to Medicare Advantage Contractors. OR DMAP MPPR = 20% after initial code.</t>
  </si>
  <si>
    <t>01/01-03/31/2022</t>
  </si>
  <si>
    <r>
      <t xml:space="preserve">ENTER CPT Code with </t>
    </r>
    <r>
      <rPr>
        <b/>
        <sz val="11"/>
        <color rgb="FFFF0000"/>
        <rFont val="Calibri"/>
        <family val="2"/>
        <scheme val="minor"/>
      </rPr>
      <t>Highest PE Value</t>
    </r>
    <r>
      <rPr>
        <b/>
        <sz val="11"/>
        <color theme="1"/>
        <rFont val="Calibri"/>
        <family val="2"/>
        <scheme val="minor"/>
      </rPr>
      <t xml:space="preserve"> as </t>
    </r>
    <r>
      <rPr>
        <b/>
        <sz val="11"/>
        <color rgb="FFFF0000"/>
        <rFont val="Calibri"/>
        <family val="2"/>
        <scheme val="minor"/>
      </rPr>
      <t>1st code in Column M</t>
    </r>
    <r>
      <rPr>
        <b/>
        <sz val="11"/>
        <color theme="1"/>
        <rFont val="Calibri"/>
        <family val="2"/>
        <scheme val="minor"/>
      </rPr>
      <t>.</t>
    </r>
  </si>
  <si>
    <t>04/01-06/30/2022</t>
  </si>
  <si>
    <t>No GPCI =1</t>
  </si>
  <si>
    <t>Allowed w/MPPR</t>
  </si>
  <si>
    <t>07/01- 12/31/2022</t>
  </si>
  <si>
    <t>DOS Treatment Codes</t>
  </si>
  <si>
    <r>
      <rPr>
        <b/>
        <sz val="11"/>
        <color rgb="FFFF0000"/>
        <rFont val="Calibri"/>
        <family val="2"/>
        <scheme val="minor"/>
      </rPr>
      <t xml:space="preserve"> Highest PE</t>
    </r>
    <r>
      <rPr>
        <sz val="11"/>
        <color theme="1"/>
        <rFont val="Calibri"/>
        <family val="2"/>
        <scheme val="minor"/>
      </rPr>
      <t xml:space="preserve"> 1st Unit</t>
    </r>
  </si>
  <si>
    <t>2nd Code</t>
  </si>
  <si>
    <t>3rd Code</t>
  </si>
  <si>
    <t>Co-Ins %</t>
  </si>
  <si>
    <t>4th Code</t>
  </si>
  <si>
    <t>5th Code</t>
  </si>
  <si>
    <t>6th Code</t>
  </si>
  <si>
    <t>% of units</t>
  </si>
  <si>
    <t>All costs of group health premiums, payroll taxes and contributions to retirment. Or use a percentage mark up of labor expense equivalent to 20-25%.</t>
  </si>
  <si>
    <t>Subtotal Direct &amp; Indirect Expenses</t>
  </si>
  <si>
    <t>TOTAL OPERATIONAL EXPENSES</t>
  </si>
  <si>
    <t>OTHER EXPENSESS (Interest, Income taxes etc.)</t>
  </si>
  <si>
    <t xml:space="preserve">GENERAL &amp; ADMINISTRATIVE </t>
  </si>
  <si>
    <t>TOTAL ALL EXPENSES</t>
  </si>
  <si>
    <t>Clinic Units</t>
  </si>
  <si>
    <t>Code Frequency by Code for Example Clinic</t>
  </si>
  <si>
    <t>Conversion Factor?</t>
  </si>
  <si>
    <t>Net Fee Per Visit?</t>
  </si>
  <si>
    <t>Cost Per Visit?</t>
  </si>
  <si>
    <t>The CF per Contract</t>
  </si>
  <si>
    <t>The % Deduction from Fee Charged</t>
  </si>
  <si>
    <t>Adjustment %?</t>
  </si>
  <si>
    <t>Total Allowed Amt Per Visit</t>
  </si>
  <si>
    <t>Net Contribution Margin</t>
  </si>
  <si>
    <t>Net Fee less Cost Per Visit</t>
  </si>
  <si>
    <t>Clinic's Standard Cost Per Visit</t>
  </si>
  <si>
    <t xml:space="preserve">Insert actual annual practice expenses for applicable time period. </t>
  </si>
  <si>
    <t>GPCI - Geographic Practice Cost Indices</t>
  </si>
  <si>
    <t>Enter Gross Fee Schedule Conversion Factor</t>
  </si>
  <si>
    <t>If PTA/ OTA enter Y for Yes</t>
  </si>
  <si>
    <t>If CQ/CO Enter Y/Code Below</t>
  </si>
  <si>
    <t>For RBRVS Fee Schedule Production enter contract's Conversion Factor and local's Geographic Practice Cost Indices</t>
  </si>
  <si>
    <t>Payer Mix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</si>
</sst>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00"/>
    <numFmt numFmtId="165" formatCode="0.0000"/>
    <numFmt numFmtId="166" formatCode="0.00000"/>
    <numFmt numFmtId="167" formatCode="_(&quot;$&quot;* #,##0_);_(&quot;$&quot;* \(#,##0\);_(&quot;$&quot;* &quot;-&quot;??_);_(@_)"/>
    <numFmt numFmtId="168" formatCode="_(* #,##0_);_(* \(#,##0\);_(* &quot;-&quot;??_);_(@_)"/>
    <numFmt numFmtId="169" formatCode="_(* #,##0.0_);_(* \(#,##0.0\);_(* &quot;-&quot;??_);_(@_)"/>
    <numFmt numFmtId="170" formatCode="0.0%"/>
    <numFmt numFmtId="171" formatCode="0.000%"/>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name val="Calibri"/>
      <family val="2"/>
      <scheme val="minor"/>
    </font>
    <font>
      <b/>
      <sz val="11"/>
      <color rgb="FFFF0000"/>
      <name val="Calibri"/>
      <family val="2"/>
      <scheme val="minor"/>
    </font>
    <font>
      <b/>
      <sz val="14"/>
      <name val="Calibri"/>
      <family val="2"/>
      <scheme val="minor"/>
    </font>
    <font>
      <b/>
      <sz val="10"/>
      <color theme="6" tint="-0.249977111117893"/>
      <name val="Calibri"/>
      <family val="2"/>
      <scheme val="minor"/>
    </font>
    <font>
      <sz val="12"/>
      <color theme="1"/>
      <name val="Calibri"/>
      <family val="2"/>
      <scheme val="minor"/>
    </font>
    <font>
      <b/>
      <sz val="11"/>
      <name val="Calibri"/>
      <family val="2"/>
      <scheme val="minor"/>
    </font>
    <font>
      <sz val="10"/>
      <name val="MS Sans Serif"/>
      <family val="2"/>
    </font>
    <font>
      <b/>
      <sz val="10"/>
      <name val="Calibri"/>
      <family val="2"/>
      <scheme val="minor"/>
    </font>
    <font>
      <b/>
      <sz val="10"/>
      <color theme="1"/>
      <name val="Calibri"/>
      <family val="2"/>
      <scheme val="minor"/>
    </font>
    <font>
      <sz val="11"/>
      <color rgb="FF000000"/>
      <name val="Calibri"/>
      <family val="2"/>
      <scheme val="minor"/>
    </font>
    <font>
      <b/>
      <sz val="8"/>
      <color theme="1"/>
      <name val="Calibri"/>
      <family val="2"/>
      <scheme val="minor"/>
    </font>
    <font>
      <b/>
      <sz val="9"/>
      <color theme="1"/>
      <name val="Calibri"/>
      <family val="2"/>
      <scheme val="minor"/>
    </font>
    <font>
      <sz val="8"/>
      <color theme="1"/>
      <name val="Calibri"/>
      <family val="2"/>
      <scheme val="minor"/>
    </font>
    <font>
      <b/>
      <sz val="18"/>
      <name val="Arial"/>
      <family val="2"/>
    </font>
    <font>
      <b/>
      <sz val="14"/>
      <color theme="1"/>
      <name val="Calibri"/>
      <family val="2"/>
      <scheme val="minor"/>
    </font>
    <font>
      <b/>
      <sz val="8"/>
      <name val="Arial Narrow"/>
    </font>
    <font>
      <b/>
      <i/>
      <sz val="8"/>
      <name val="Arial Narrow"/>
      <family val="2"/>
    </font>
    <font>
      <b/>
      <sz val="8"/>
      <name val="Arial"/>
      <family val="2"/>
    </font>
    <font>
      <b/>
      <sz val="8"/>
      <name val="Arial"/>
    </font>
    <font>
      <b/>
      <sz val="10"/>
      <color indexed="10"/>
      <name val="Arial"/>
      <family val="2"/>
    </font>
    <font>
      <b/>
      <sz val="12"/>
      <name val="Arial"/>
      <family val="2"/>
    </font>
    <font>
      <b/>
      <sz val="8"/>
      <name val="Arial Narrow"/>
      <family val="2"/>
    </font>
    <font>
      <b/>
      <sz val="11"/>
      <name val="Arial Narrow"/>
      <family val="2"/>
    </font>
    <font>
      <b/>
      <sz val="12"/>
      <name val="Arial Narrow"/>
      <family val="2"/>
    </font>
    <font>
      <b/>
      <sz val="10"/>
      <name val="Arial"/>
      <family val="2"/>
    </font>
    <font>
      <i/>
      <sz val="8.85"/>
      <color rgb="FF000000"/>
      <name val="Calibri"/>
      <family val="2"/>
      <scheme val="minor"/>
    </font>
    <font>
      <b/>
      <u/>
      <sz val="11"/>
      <color theme="1"/>
      <name val="Calibri"/>
      <family val="2"/>
      <scheme val="minor"/>
    </font>
    <font>
      <b/>
      <i/>
      <sz val="8.85"/>
      <color rgb="FF000000"/>
      <name val="Calibri"/>
      <family val="2"/>
      <scheme val="minor"/>
    </font>
    <font>
      <b/>
      <sz val="12"/>
      <color rgb="FF000000"/>
      <name val="Calibri"/>
      <family val="2"/>
      <scheme val="minor"/>
    </font>
    <font>
      <b/>
      <sz val="14"/>
      <color rgb="FFFF0000"/>
      <name val="Calibri"/>
      <family val="2"/>
      <scheme val="minor"/>
    </font>
    <font>
      <b/>
      <sz val="10"/>
      <color rgb="FFFF0000"/>
      <name val="Calibri"/>
      <family val="2"/>
      <scheme val="minor"/>
    </font>
    <font>
      <b/>
      <sz val="12"/>
      <color theme="1"/>
      <name val="Calibri"/>
      <family val="2"/>
      <scheme val="minor"/>
    </font>
    <font>
      <sz val="11"/>
      <color theme="0"/>
      <name val="Calibri"/>
      <family val="2"/>
      <scheme val="minor"/>
    </font>
    <font>
      <b/>
      <sz val="11"/>
      <color theme="0" tint="-0.499984740745262"/>
      <name val="Calibri"/>
      <family val="2"/>
      <scheme val="minor"/>
    </font>
    <font>
      <sz val="10"/>
      <color theme="1"/>
      <name val="Calibri"/>
      <family val="2"/>
      <scheme val="minor"/>
    </font>
    <font>
      <b/>
      <sz val="11"/>
      <color theme="6" tint="-0.249977111117893"/>
      <name val="Calibri"/>
      <family val="2"/>
      <scheme val="minor"/>
    </font>
    <font>
      <b/>
      <sz val="9"/>
      <color theme="6" tint="-0.249977111117893"/>
      <name val="Calibri"/>
      <family val="2"/>
      <scheme val="minor"/>
    </font>
    <font>
      <b/>
      <sz val="18"/>
      <color theme="1"/>
      <name val="Calibri"/>
      <family val="2"/>
      <scheme val="minor"/>
    </font>
  </fonts>
  <fills count="23">
    <fill>
      <patternFill patternType="none"/>
    </fill>
    <fill>
      <patternFill patternType="gray125"/>
    </fill>
    <fill>
      <patternFill patternType="solid">
        <fgColor theme="5"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s>
  <borders count="33">
    <border>
      <left/>
      <right/>
      <top/>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right/>
      <top/>
      <bottom style="thin">
        <color rgb="FF000000"/>
      </bottom>
      <diagonal/>
    </border>
    <border>
      <left style="medium">
        <color rgb="FFFF0000"/>
      </left>
      <right style="medium">
        <color rgb="FFFF0000"/>
      </right>
      <top style="medium">
        <color rgb="FFFF0000"/>
      </top>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bottom style="thin">
        <color rgb="FFFF0000"/>
      </bottom>
      <diagonal/>
    </border>
    <border>
      <left style="thin">
        <color rgb="FFFF0000"/>
      </left>
      <right/>
      <top style="thin">
        <color rgb="FFFF0000"/>
      </top>
      <bottom style="thin">
        <color rgb="FFFF0000"/>
      </bottom>
      <diagonal/>
    </border>
    <border>
      <left style="medium">
        <color rgb="FFFF0000"/>
      </left>
      <right style="medium">
        <color rgb="FFFF0000"/>
      </right>
      <top style="thick">
        <color rgb="FFFF0000"/>
      </top>
      <bottom style="thick">
        <color rgb="FFFF0000"/>
      </bottom>
      <diagonal/>
    </border>
    <border>
      <left/>
      <right style="medium">
        <color rgb="FFFF0000"/>
      </right>
      <top/>
      <bottom style="medium">
        <color indexed="64"/>
      </bottom>
      <diagonal/>
    </border>
    <border>
      <left style="medium">
        <color rgb="FFFF0000"/>
      </left>
      <right style="medium">
        <color rgb="FFFF0000"/>
      </right>
      <top style="thick">
        <color rgb="FFFF0000"/>
      </top>
      <bottom style="medium">
        <color rgb="FFFF0000"/>
      </bottom>
      <diagonal/>
    </border>
    <border>
      <left style="thin">
        <color rgb="FFFF0000"/>
      </left>
      <right style="thin">
        <color rgb="FFFF0000"/>
      </right>
      <top style="thin">
        <color rgb="FFFF0000"/>
      </top>
      <bottom style="medium">
        <color indexed="64"/>
      </bottom>
      <diagonal/>
    </border>
    <border>
      <left/>
      <right style="thin">
        <color indexed="64"/>
      </right>
      <top style="thin">
        <color indexed="64"/>
      </top>
      <bottom/>
      <diagonal/>
    </border>
    <border>
      <left/>
      <right/>
      <top style="medium">
        <color indexed="64"/>
      </top>
      <bottom/>
      <diagonal/>
    </border>
    <border>
      <left style="medium">
        <color rgb="FFFF0000"/>
      </left>
      <right/>
      <top/>
      <bottom style="medium">
        <color indexed="64"/>
      </bottom>
      <diagonal/>
    </border>
    <border>
      <left/>
      <right style="thin">
        <color rgb="FFFF0000"/>
      </right>
      <top/>
      <bottom style="medium">
        <color indexed="64"/>
      </bottom>
      <diagonal/>
    </border>
    <border>
      <left/>
      <right style="medium">
        <color indexed="64"/>
      </right>
      <top style="medium">
        <color indexed="64"/>
      </top>
      <bottom style="medium">
        <color indexed="64"/>
      </bottom>
      <diagonal/>
    </border>
    <border>
      <left/>
      <right/>
      <top style="thin">
        <color rgb="FFFF0000"/>
      </top>
      <bottom style="thin">
        <color rgb="FFFF0000"/>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1" fillId="0" borderId="0"/>
    <xf numFmtId="43" fontId="1" fillId="0" borderId="0" applyFont="0" applyFill="0" applyBorder="0" applyAlignment="0" applyProtection="0"/>
  </cellStyleXfs>
  <cellXfs count="354">
    <xf numFmtId="0" fontId="0" fillId="0" borderId="0" xfId="0"/>
    <xf numFmtId="49" fontId="5" fillId="0" borderId="0" xfId="0" applyNumberFormat="1" applyFont="1"/>
    <xf numFmtId="2" fontId="0" fillId="0" borderId="0" xfId="0" applyNumberFormat="1" applyAlignment="1">
      <alignment horizontal="center"/>
    </xf>
    <xf numFmtId="164" fontId="0" fillId="0" borderId="0" xfId="0" applyNumberFormat="1" applyAlignment="1">
      <alignment horizontal="center"/>
    </xf>
    <xf numFmtId="0" fontId="0" fillId="2" borderId="0" xfId="0" applyFill="1" applyAlignment="1">
      <alignment horizontal="center"/>
    </xf>
    <xf numFmtId="0" fontId="0" fillId="3" borderId="0" xfId="0" applyFill="1"/>
    <xf numFmtId="0" fontId="0" fillId="6" borderId="0" xfId="0" applyFill="1"/>
    <xf numFmtId="49" fontId="7" fillId="0" borderId="0" xfId="0" applyNumberFormat="1" applyFont="1"/>
    <xf numFmtId="0" fontId="0" fillId="5" borderId="0" xfId="0" applyFill="1"/>
    <xf numFmtId="10" fontId="0" fillId="4" borderId="4" xfId="2" applyNumberFormat="1" applyFont="1" applyFill="1" applyBorder="1"/>
    <xf numFmtId="0" fontId="9" fillId="0" borderId="0" xfId="0" applyFont="1"/>
    <xf numFmtId="2" fontId="0" fillId="0" borderId="0" xfId="0" applyNumberFormat="1" applyAlignment="1">
      <alignment horizontal="right"/>
    </xf>
    <xf numFmtId="164" fontId="0" fillId="7" borderId="4" xfId="0" applyNumberFormat="1" applyFill="1" applyBorder="1" applyAlignment="1">
      <alignment horizontal="center"/>
    </xf>
    <xf numFmtId="0" fontId="8" fillId="0" borderId="8" xfId="0" applyFont="1" applyBorder="1" applyAlignment="1">
      <alignment vertical="center" wrapText="1"/>
    </xf>
    <xf numFmtId="49" fontId="9" fillId="0" borderId="0" xfId="0" applyNumberFormat="1" applyFont="1"/>
    <xf numFmtId="0" fontId="0" fillId="0" borderId="0" xfId="0" applyAlignment="1">
      <alignment horizontal="center"/>
    </xf>
    <xf numFmtId="2" fontId="10" fillId="0" borderId="0" xfId="0" applyNumberFormat="1" applyFont="1" applyAlignment="1">
      <alignment horizontal="center"/>
    </xf>
    <xf numFmtId="2" fontId="10" fillId="5" borderId="0" xfId="0" applyNumberFormat="1" applyFont="1" applyFill="1" applyAlignment="1">
      <alignment horizontal="center"/>
    </xf>
    <xf numFmtId="0" fontId="0" fillId="0" borderId="1" xfId="0" applyBorder="1"/>
    <xf numFmtId="49" fontId="10" fillId="0" borderId="9" xfId="0" applyNumberFormat="1" applyFont="1" applyBorder="1"/>
    <xf numFmtId="2" fontId="12" fillId="5" borderId="9" xfId="4" applyNumberFormat="1" applyFont="1" applyFill="1" applyBorder="1" applyAlignment="1">
      <alignment horizontal="center" wrapText="1"/>
    </xf>
    <xf numFmtId="0" fontId="12" fillId="5" borderId="9" xfId="4" applyFont="1" applyFill="1" applyBorder="1" applyAlignment="1">
      <alignment horizontal="center" wrapText="1"/>
    </xf>
    <xf numFmtId="164" fontId="13" fillId="5" borderId="9" xfId="0" applyNumberFormat="1" applyFont="1" applyFill="1" applyBorder="1" applyAlignment="1">
      <alignment horizontal="center" wrapText="1"/>
    </xf>
    <xf numFmtId="165" fontId="14" fillId="9" borderId="9" xfId="0" applyNumberFormat="1" applyFont="1" applyFill="1" applyBorder="1"/>
    <xf numFmtId="0" fontId="3" fillId="0" borderId="9" xfId="0" applyFont="1" applyBorder="1" applyAlignment="1">
      <alignment horizontal="center" wrapText="1"/>
    </xf>
    <xf numFmtId="0" fontId="12" fillId="5" borderId="11" xfId="4" applyFont="1" applyFill="1" applyBorder="1" applyAlignment="1">
      <alignment horizontal="center" wrapText="1"/>
    </xf>
    <xf numFmtId="0" fontId="13" fillId="5" borderId="12" xfId="0" applyFont="1" applyFill="1" applyBorder="1" applyAlignment="1">
      <alignment horizontal="center" wrapText="1"/>
    </xf>
    <xf numFmtId="0" fontId="13" fillId="5" borderId="0" xfId="0" applyFont="1" applyFill="1" applyAlignment="1">
      <alignment horizontal="center" wrapText="1"/>
    </xf>
    <xf numFmtId="1" fontId="0" fillId="0" borderId="0" xfId="0" applyNumberFormat="1"/>
    <xf numFmtId="2" fontId="0" fillId="10" borderId="0" xfId="0" applyNumberFormat="1" applyFill="1" applyAlignment="1">
      <alignment horizontal="center"/>
    </xf>
    <xf numFmtId="2" fontId="0" fillId="12" borderId="0" xfId="0" applyNumberFormat="1" applyFill="1" applyAlignment="1">
      <alignment horizontal="center"/>
    </xf>
    <xf numFmtId="2" fontId="0" fillId="13" borderId="0" xfId="0" applyNumberFormat="1" applyFill="1" applyAlignment="1">
      <alignment horizontal="center"/>
    </xf>
    <xf numFmtId="44" fontId="0" fillId="0" borderId="0" xfId="1" applyFont="1"/>
    <xf numFmtId="49" fontId="0" fillId="0" borderId="0" xfId="0" applyNumberFormat="1"/>
    <xf numFmtId="2" fontId="0" fillId="14" borderId="0" xfId="1" applyNumberFormat="1" applyFont="1" applyFill="1"/>
    <xf numFmtId="9" fontId="0" fillId="4" borderId="4" xfId="2" applyFont="1" applyFill="1" applyBorder="1"/>
    <xf numFmtId="9" fontId="0" fillId="0" borderId="0" xfId="2" applyFont="1" applyFill="1" applyBorder="1" applyAlignment="1">
      <alignment horizontal="center"/>
    </xf>
    <xf numFmtId="2" fontId="0" fillId="14" borderId="0" xfId="1" applyNumberFormat="1" applyFont="1" applyFill="1" applyBorder="1"/>
    <xf numFmtId="44" fontId="2" fillId="0" borderId="0" xfId="0" applyNumberFormat="1" applyFont="1"/>
    <xf numFmtId="44" fontId="0" fillId="0" borderId="0" xfId="0" applyNumberFormat="1"/>
    <xf numFmtId="2" fontId="0" fillId="0" borderId="0" xfId="0" applyNumberFormat="1"/>
    <xf numFmtId="1" fontId="0" fillId="0" borderId="0" xfId="0" applyNumberFormat="1" applyAlignment="1">
      <alignment horizontal="right"/>
    </xf>
    <xf numFmtId="0" fontId="4" fillId="0" borderId="0" xfId="3" applyAlignment="1">
      <alignment vertical="center"/>
    </xf>
    <xf numFmtId="0" fontId="0" fillId="10" borderId="0" xfId="0" applyFill="1" applyAlignment="1">
      <alignment horizontal="center"/>
    </xf>
    <xf numFmtId="49" fontId="0" fillId="0" borderId="0" xfId="0" applyNumberFormat="1" applyAlignment="1">
      <alignment horizontal="center"/>
    </xf>
    <xf numFmtId="164" fontId="0" fillId="0" borderId="0" xfId="0" applyNumberFormat="1"/>
    <xf numFmtId="49" fontId="19" fillId="4" borderId="0" xfId="0" applyNumberFormat="1" applyFont="1" applyFill="1"/>
    <xf numFmtId="2" fontId="20" fillId="4" borderId="0" xfId="0" applyNumberFormat="1" applyFont="1" applyFill="1"/>
    <xf numFmtId="0" fontId="0" fillId="4" borderId="0" xfId="0" applyFill="1" applyAlignment="1">
      <alignment wrapText="1"/>
    </xf>
    <xf numFmtId="49" fontId="19" fillId="17" borderId="0" xfId="0" applyNumberFormat="1" applyFont="1" applyFill="1"/>
    <xf numFmtId="2" fontId="21" fillId="17" borderId="0" xfId="0" applyNumberFormat="1" applyFont="1" applyFill="1"/>
    <xf numFmtId="0" fontId="0" fillId="17" borderId="0" xfId="0" applyFill="1" applyAlignment="1">
      <alignment wrapText="1"/>
    </xf>
    <xf numFmtId="0" fontId="0" fillId="0" borderId="0" xfId="0" applyAlignment="1">
      <alignment wrapText="1"/>
    </xf>
    <xf numFmtId="49" fontId="22" fillId="0" borderId="0" xfId="0" applyNumberFormat="1" applyFont="1"/>
    <xf numFmtId="0" fontId="0" fillId="17" borderId="0" xfId="0" applyFill="1"/>
    <xf numFmtId="0" fontId="25" fillId="0" borderId="0" xfId="0" applyFont="1" applyAlignment="1">
      <alignment horizontal="left" wrapText="1"/>
    </xf>
    <xf numFmtId="0" fontId="19" fillId="0" borderId="0" xfId="0" applyFont="1"/>
    <xf numFmtId="2" fontId="20" fillId="0" borderId="0" xfId="0" applyNumberFormat="1" applyFont="1"/>
    <xf numFmtId="165" fontId="20" fillId="0" borderId="0" xfId="0" applyNumberFormat="1" applyFont="1" applyAlignment="1">
      <alignment horizontal="center"/>
    </xf>
    <xf numFmtId="2" fontId="27" fillId="16" borderId="0" xfId="0" applyNumberFormat="1" applyFont="1" applyFill="1" applyAlignment="1">
      <alignment horizontal="center"/>
    </xf>
    <xf numFmtId="2" fontId="20" fillId="0" borderId="0" xfId="0" applyNumberFormat="1" applyFont="1" applyAlignment="1">
      <alignment horizontal="center"/>
    </xf>
    <xf numFmtId="49" fontId="20" fillId="0" borderId="1" xfId="0" applyNumberFormat="1" applyFont="1" applyBorder="1"/>
    <xf numFmtId="0" fontId="29" fillId="16" borderId="1" xfId="0" applyFont="1" applyFill="1" applyBorder="1" applyAlignment="1">
      <alignment horizontal="center"/>
    </xf>
    <xf numFmtId="0" fontId="23" fillId="9" borderId="0" xfId="0" applyFont="1" applyFill="1" applyAlignment="1">
      <alignment horizontal="right"/>
    </xf>
    <xf numFmtId="0" fontId="0" fillId="9" borderId="0" xfId="0" applyFill="1"/>
    <xf numFmtId="166" fontId="28" fillId="4" borderId="4" xfId="0" applyNumberFormat="1" applyFont="1" applyFill="1" applyBorder="1"/>
    <xf numFmtId="0" fontId="0" fillId="4" borderId="4" xfId="0" applyFill="1" applyBorder="1"/>
    <xf numFmtId="0" fontId="0" fillId="0" borderId="0" xfId="0" applyFill="1"/>
    <xf numFmtId="44" fontId="0" fillId="0" borderId="0" xfId="1" applyFont="1" applyFill="1"/>
    <xf numFmtId="0" fontId="0" fillId="12" borderId="0" xfId="0" applyFill="1"/>
    <xf numFmtId="1" fontId="0" fillId="12" borderId="0" xfId="0" applyNumberFormat="1" applyFill="1"/>
    <xf numFmtId="49" fontId="0" fillId="0" borderId="0" xfId="0" applyNumberFormat="1" applyAlignment="1">
      <alignment horizontal="left"/>
    </xf>
    <xf numFmtId="0" fontId="0" fillId="0" borderId="0" xfId="0" applyAlignment="1">
      <alignment horizontal="left"/>
    </xf>
    <xf numFmtId="49" fontId="20" fillId="0" borderId="1" xfId="0" applyNumberFormat="1" applyFont="1" applyBorder="1" applyAlignment="1">
      <alignment horizontal="left"/>
    </xf>
    <xf numFmtId="1" fontId="0" fillId="0" borderId="0" xfId="0" applyNumberFormat="1" applyAlignment="1">
      <alignment horizontal="left"/>
    </xf>
    <xf numFmtId="0" fontId="0" fillId="0" borderId="0" xfId="0" applyNumberFormat="1" applyAlignment="1">
      <alignment horizontal="left"/>
    </xf>
    <xf numFmtId="0" fontId="22" fillId="0" borderId="0" xfId="0" applyFont="1" applyFill="1" applyAlignment="1">
      <alignment horizontal="left"/>
    </xf>
    <xf numFmtId="165" fontId="24" fillId="0" borderId="0" xfId="0" applyNumberFormat="1" applyFont="1" applyFill="1"/>
    <xf numFmtId="1" fontId="0" fillId="4" borderId="4" xfId="0" applyNumberFormat="1" applyFill="1" applyBorder="1"/>
    <xf numFmtId="9" fontId="1" fillId="12" borderId="0" xfId="2" applyFont="1" applyFill="1"/>
    <xf numFmtId="165" fontId="0" fillId="12" borderId="0" xfId="0" applyNumberFormat="1" applyFill="1"/>
    <xf numFmtId="2" fontId="0" fillId="12" borderId="0" xfId="0" applyNumberFormat="1" applyFill="1"/>
    <xf numFmtId="44" fontId="1" fillId="5" borderId="0" xfId="1" applyFont="1" applyFill="1"/>
    <xf numFmtId="0" fontId="0" fillId="0" borderId="0" xfId="0" applyAlignment="1">
      <alignment horizontal="right"/>
    </xf>
    <xf numFmtId="2" fontId="26" fillId="16" borderId="0" xfId="0" applyNumberFormat="1" applyFont="1" applyFill="1" applyAlignment="1">
      <alignment horizontal="center"/>
    </xf>
    <xf numFmtId="0" fontId="30" fillId="0" borderId="18" xfId="0" applyFont="1" applyBorder="1" applyAlignment="1">
      <alignment horizontal="center"/>
    </xf>
    <xf numFmtId="0" fontId="19" fillId="0" borderId="17" xfId="0" applyFont="1" applyBorder="1" applyAlignment="1">
      <alignment horizontal="center" vertical="center"/>
    </xf>
    <xf numFmtId="0" fontId="3" fillId="18" borderId="0" xfId="0" applyFont="1" applyFill="1" applyAlignment="1">
      <alignment horizontal="center"/>
    </xf>
    <xf numFmtId="0" fontId="0" fillId="2" borderId="4" xfId="0" applyFill="1" applyBorder="1"/>
    <xf numFmtId="0" fontId="0" fillId="8" borderId="0" xfId="0" applyFill="1" applyAlignment="1">
      <alignment horizontal="center"/>
    </xf>
    <xf numFmtId="0" fontId="0" fillId="4" borderId="0" xfId="0" applyFill="1" applyAlignment="1">
      <alignment horizontal="center"/>
    </xf>
    <xf numFmtId="0" fontId="0" fillId="19" borderId="0" xfId="0" applyFill="1" applyAlignment="1">
      <alignment horizontal="center"/>
    </xf>
    <xf numFmtId="0" fontId="31" fillId="0" borderId="0" xfId="0" applyFont="1" applyAlignment="1">
      <alignment horizontal="left"/>
    </xf>
    <xf numFmtId="0" fontId="3" fillId="0" borderId="0" xfId="0" applyFont="1" applyAlignment="1">
      <alignment horizontal="center"/>
    </xf>
    <xf numFmtId="0" fontId="14" fillId="0" borderId="0" xfId="0" applyFont="1" applyAlignment="1">
      <alignment horizontal="left"/>
    </xf>
    <xf numFmtId="0" fontId="0" fillId="8" borderId="4" xfId="0" applyFill="1" applyBorder="1" applyAlignment="1">
      <alignment horizontal="center"/>
    </xf>
    <xf numFmtId="0" fontId="0" fillId="8" borderId="4" xfId="0" applyFill="1" applyBorder="1" applyAlignment="1">
      <alignment horizontal="center" vertical="center"/>
    </xf>
    <xf numFmtId="0" fontId="0" fillId="0" borderId="7" xfId="0" applyBorder="1" applyAlignment="1">
      <alignment horizontal="left" vertical="center" wrapText="1"/>
    </xf>
    <xf numFmtId="167" fontId="0" fillId="4" borderId="4" xfId="1" applyNumberFormat="1" applyFont="1" applyFill="1" applyBorder="1"/>
    <xf numFmtId="44" fontId="0" fillId="0" borderId="0" xfId="1" applyFont="1" applyFill="1" applyBorder="1"/>
    <xf numFmtId="0" fontId="0" fillId="0" borderId="0" xfId="0" applyAlignment="1">
      <alignment horizontal="left" vertical="center" wrapText="1"/>
    </xf>
    <xf numFmtId="167" fontId="0" fillId="4" borderId="4" xfId="1" applyNumberFormat="1" applyFont="1" applyFill="1" applyBorder="1" applyAlignment="1">
      <alignment vertical="center"/>
    </xf>
    <xf numFmtId="0" fontId="3" fillId="0" borderId="0" xfId="0" applyFont="1" applyAlignment="1">
      <alignment horizontal="left"/>
    </xf>
    <xf numFmtId="167" fontId="0" fillId="19" borderId="0" xfId="1" applyNumberFormat="1" applyFont="1" applyFill="1" applyBorder="1"/>
    <xf numFmtId="0" fontId="3" fillId="0" borderId="0" xfId="0" applyFont="1" applyAlignment="1">
      <alignment horizontal="left" vertical="center"/>
    </xf>
    <xf numFmtId="0" fontId="3" fillId="0" borderId="0" xfId="0" applyFont="1"/>
    <xf numFmtId="167" fontId="0" fillId="0" borderId="0" xfId="0" applyNumberFormat="1"/>
    <xf numFmtId="168" fontId="3" fillId="4" borderId="4" xfId="5" applyNumberFormat="1" applyFont="1" applyFill="1" applyBorder="1"/>
    <xf numFmtId="168" fontId="3" fillId="0" borderId="0" xfId="5" applyNumberFormat="1" applyFont="1" applyFill="1"/>
    <xf numFmtId="168" fontId="0" fillId="0" borderId="0" xfId="5" applyNumberFormat="1" applyFont="1"/>
    <xf numFmtId="168" fontId="0" fillId="0" borderId="0" xfId="5" applyNumberFormat="1" applyFont="1" applyFill="1"/>
    <xf numFmtId="169" fontId="0" fillId="5" borderId="0" xfId="5" applyNumberFormat="1" applyFont="1" applyFill="1"/>
    <xf numFmtId="169" fontId="0" fillId="0" borderId="0" xfId="5" applyNumberFormat="1" applyFont="1" applyFill="1"/>
    <xf numFmtId="168" fontId="0" fillId="4" borderId="4" xfId="5" applyNumberFormat="1" applyFont="1" applyFill="1" applyBorder="1"/>
    <xf numFmtId="9" fontId="0" fillId="0" borderId="0" xfId="2" applyFont="1" applyBorder="1"/>
    <xf numFmtId="168" fontId="3" fillId="19" borderId="0" xfId="5" applyNumberFormat="1" applyFont="1" applyFill="1"/>
    <xf numFmtId="9" fontId="3" fillId="0" borderId="0" xfId="2" applyFont="1" applyBorder="1"/>
    <xf numFmtId="168" fontId="0" fillId="0" borderId="1" xfId="5" applyNumberFormat="1" applyFont="1" applyBorder="1"/>
    <xf numFmtId="0" fontId="3" fillId="0" borderId="0" xfId="0" applyFont="1" applyAlignment="1">
      <alignment horizontal="right"/>
    </xf>
    <xf numFmtId="168" fontId="0" fillId="11" borderId="0" xfId="0" applyNumberFormat="1" applyFill="1"/>
    <xf numFmtId="168" fontId="3" fillId="19" borderId="0" xfId="0" applyNumberFormat="1" applyFont="1" applyFill="1" applyAlignment="1">
      <alignment horizontal="center"/>
    </xf>
    <xf numFmtId="168" fontId="0" fillId="11" borderId="0" xfId="5" applyNumberFormat="1" applyFont="1" applyFill="1" applyBorder="1"/>
    <xf numFmtId="9" fontId="0" fillId="0" borderId="0" xfId="2" applyFont="1" applyFill="1" applyBorder="1"/>
    <xf numFmtId="168" fontId="3" fillId="0" borderId="0" xfId="5" applyNumberFormat="1" applyFont="1"/>
    <xf numFmtId="168" fontId="3" fillId="11" borderId="0" xfId="0" applyNumberFormat="1" applyFont="1" applyFill="1"/>
    <xf numFmtId="168" fontId="3" fillId="19" borderId="0" xfId="0" applyNumberFormat="1" applyFont="1" applyFill="1"/>
    <xf numFmtId="168" fontId="3" fillId="0" borderId="0" xfId="0" applyNumberFormat="1" applyFont="1"/>
    <xf numFmtId="44" fontId="3" fillId="17" borderId="0" xfId="1" applyFont="1" applyFill="1" applyBorder="1"/>
    <xf numFmtId="0" fontId="34" fillId="0" borderId="0" xfId="0" applyFont="1"/>
    <xf numFmtId="168" fontId="0" fillId="0" borderId="0" xfId="5" applyNumberFormat="1" applyFont="1" applyBorder="1"/>
    <xf numFmtId="0" fontId="0" fillId="0" borderId="0" xfId="0" applyAlignment="1">
      <alignment vertical="center"/>
    </xf>
    <xf numFmtId="0" fontId="0" fillId="0" borderId="0" xfId="0" applyAlignment="1">
      <alignment horizontal="left" vertical="center"/>
    </xf>
    <xf numFmtId="0" fontId="32" fillId="0" borderId="0" xfId="0" applyFont="1" applyAlignment="1">
      <alignment horizontal="left" vertical="center"/>
    </xf>
    <xf numFmtId="0" fontId="0" fillId="0" borderId="0" xfId="0" applyFill="1" applyAlignment="1">
      <alignment horizontal="center"/>
    </xf>
    <xf numFmtId="0" fontId="0" fillId="0" borderId="0" xfId="0" applyFill="1" applyAlignment="1">
      <alignment horizontal="left"/>
    </xf>
    <xf numFmtId="0" fontId="0" fillId="0" borderId="0" xfId="0" applyFill="1" applyAlignment="1">
      <alignment wrapText="1"/>
    </xf>
    <xf numFmtId="167" fontId="0" fillId="0" borderId="0" xfId="1" applyNumberFormat="1" applyFont="1" applyFill="1"/>
    <xf numFmtId="0" fontId="3" fillId="0" borderId="0" xfId="0" applyFont="1" applyAlignment="1">
      <alignment horizontal="center" vertical="center"/>
    </xf>
    <xf numFmtId="44" fontId="0" fillId="5" borderId="0" xfId="0" applyNumberFormat="1" applyFill="1"/>
    <xf numFmtId="44" fontId="0" fillId="5" borderId="0" xfId="1" applyNumberFormat="1" applyFont="1" applyFill="1"/>
    <xf numFmtId="168" fontId="0" fillId="0" borderId="0" xfId="0" applyNumberFormat="1"/>
    <xf numFmtId="167" fontId="0" fillId="0" borderId="0" xfId="1" applyNumberFormat="1" applyFont="1"/>
    <xf numFmtId="44" fontId="3" fillId="17" borderId="0" xfId="1" applyFont="1" applyFill="1"/>
    <xf numFmtId="164" fontId="24" fillId="4" borderId="4" xfId="0" applyNumberFormat="1" applyFont="1" applyFill="1" applyBorder="1" applyAlignment="1">
      <alignment horizontal="center"/>
    </xf>
    <xf numFmtId="0" fontId="0" fillId="16" borderId="0" xfId="0" applyFill="1" applyAlignment="1">
      <alignment horizontal="right"/>
    </xf>
    <xf numFmtId="0" fontId="0" fillId="5" borderId="0" xfId="0" applyFill="1" applyAlignment="1">
      <alignment horizontal="right"/>
    </xf>
    <xf numFmtId="0" fontId="29" fillId="5" borderId="1" xfId="0" applyFont="1" applyFill="1" applyBorder="1" applyAlignment="1">
      <alignment horizontal="center"/>
    </xf>
    <xf numFmtId="2" fontId="20" fillId="0" borderId="1" xfId="0" applyNumberFormat="1" applyFont="1" applyBorder="1" applyAlignment="1">
      <alignment horizontal="center"/>
    </xf>
    <xf numFmtId="0" fontId="19" fillId="0" borderId="0" xfId="0" applyFont="1" applyAlignment="1">
      <alignment horizontal="left"/>
    </xf>
    <xf numFmtId="49" fontId="19" fillId="0" borderId="0" xfId="0" applyNumberFormat="1" applyFont="1" applyAlignment="1">
      <alignment horizontal="left"/>
    </xf>
    <xf numFmtId="0" fontId="0" fillId="0" borderId="1" xfId="0" applyBorder="1" applyAlignment="1">
      <alignment horizontal="left"/>
    </xf>
    <xf numFmtId="2" fontId="0" fillId="0" borderId="1" xfId="0" applyNumberFormat="1" applyBorder="1"/>
    <xf numFmtId="44" fontId="1" fillId="5" borderId="1" xfId="1" applyFont="1" applyFill="1" applyBorder="1"/>
    <xf numFmtId="3" fontId="0" fillId="0" borderId="0" xfId="0" applyNumberFormat="1"/>
    <xf numFmtId="9" fontId="0" fillId="0" borderId="0" xfId="0" applyNumberFormat="1"/>
    <xf numFmtId="170" fontId="0" fillId="0" borderId="0" xfId="2" applyNumberFormat="1" applyFont="1" applyFill="1"/>
    <xf numFmtId="0" fontId="0" fillId="0" borderId="0" xfId="0" applyFill="1" applyAlignment="1">
      <alignment horizontal="center" vertical="center" wrapText="1"/>
    </xf>
    <xf numFmtId="9" fontId="0" fillId="0" borderId="0" xfId="2" applyFont="1"/>
    <xf numFmtId="44" fontId="0" fillId="0" borderId="0" xfId="2" applyNumberFormat="1" applyFont="1"/>
    <xf numFmtId="0" fontId="0" fillId="5" borderId="4" xfId="0" applyFill="1" applyBorder="1" applyAlignment="1">
      <alignment horizontal="center" vertical="center"/>
    </xf>
    <xf numFmtId="9" fontId="0" fillId="4" borderId="14" xfId="2" applyFont="1" applyFill="1" applyBorder="1" applyAlignment="1">
      <alignment horizontal="center"/>
    </xf>
    <xf numFmtId="0" fontId="0" fillId="5" borderId="14" xfId="0" applyFill="1" applyBorder="1"/>
    <xf numFmtId="9" fontId="0" fillId="0" borderId="14" xfId="2" applyFont="1" applyBorder="1" applyAlignment="1">
      <alignment horizontal="center" vertical="center"/>
    </xf>
    <xf numFmtId="0" fontId="0" fillId="5" borderId="15" xfId="0" applyFill="1" applyBorder="1"/>
    <xf numFmtId="164" fontId="0" fillId="4" borderId="4" xfId="0" applyNumberFormat="1" applyFill="1" applyBorder="1" applyAlignment="1">
      <alignment horizontal="center"/>
    </xf>
    <xf numFmtId="9" fontId="0" fillId="0" borderId="15" xfId="2" applyFont="1" applyBorder="1" applyAlignment="1">
      <alignment horizontal="center" vertical="center"/>
    </xf>
    <xf numFmtId="164" fontId="0" fillId="8" borderId="4" xfId="0" applyNumberFormat="1" applyFill="1" applyBorder="1" applyAlignment="1">
      <alignment horizontal="right"/>
    </xf>
    <xf numFmtId="2" fontId="10" fillId="5" borderId="4" xfId="0" applyNumberFormat="1" applyFont="1" applyFill="1" applyBorder="1" applyAlignment="1">
      <alignment horizontal="center" wrapText="1"/>
    </xf>
    <xf numFmtId="0" fontId="16" fillId="5" borderId="0" xfId="0" applyFont="1" applyFill="1" applyAlignment="1">
      <alignment horizontal="center" wrapText="1"/>
    </xf>
    <xf numFmtId="0" fontId="3" fillId="5" borderId="15" xfId="0" applyFont="1" applyFill="1" applyBorder="1" applyAlignment="1">
      <alignment horizontal="center"/>
    </xf>
    <xf numFmtId="0" fontId="15" fillId="0" borderId="0" xfId="0" applyFont="1" applyAlignment="1">
      <alignment horizontal="center" wrapText="1"/>
    </xf>
    <xf numFmtId="2" fontId="12" fillId="5" borderId="11" xfId="4" applyNumberFormat="1" applyFont="1" applyFill="1" applyBorder="1" applyAlignment="1">
      <alignment horizontal="center" wrapText="1"/>
    </xf>
    <xf numFmtId="165" fontId="0" fillId="10" borderId="0" xfId="0" applyNumberFormat="1" applyFill="1"/>
    <xf numFmtId="44" fontId="0" fillId="4" borderId="12" xfId="0" applyNumberFormat="1" applyFill="1" applyBorder="1"/>
    <xf numFmtId="9" fontId="0" fillId="5" borderId="0" xfId="2" applyFont="1" applyFill="1" applyBorder="1"/>
    <xf numFmtId="9" fontId="0" fillId="21" borderId="0" xfId="2" applyFont="1" applyFill="1" applyAlignment="1">
      <alignment horizontal="center"/>
    </xf>
    <xf numFmtId="0" fontId="0" fillId="0" borderId="19" xfId="0" applyBorder="1" applyAlignment="1">
      <alignment horizontal="center"/>
    </xf>
    <xf numFmtId="0" fontId="0" fillId="4" borderId="16" xfId="0" applyFill="1" applyBorder="1"/>
    <xf numFmtId="2" fontId="14" fillId="0" borderId="0" xfId="0" applyNumberFormat="1" applyFont="1" applyAlignment="1">
      <alignment horizontal="center" vertical="center" wrapText="1"/>
    </xf>
    <xf numFmtId="44" fontId="0" fillId="0" borderId="20" xfId="1" applyFont="1" applyBorder="1"/>
    <xf numFmtId="44" fontId="0" fillId="0" borderId="21" xfId="1" applyFont="1" applyBorder="1"/>
    <xf numFmtId="0" fontId="16" fillId="5" borderId="12" xfId="0" applyFont="1" applyFill="1" applyBorder="1" applyAlignment="1">
      <alignment horizontal="center" wrapText="1"/>
    </xf>
    <xf numFmtId="44" fontId="3" fillId="5" borderId="0" xfId="1" applyFont="1" applyFill="1" applyBorder="1" applyAlignment="1"/>
    <xf numFmtId="44" fontId="0" fillId="0" borderId="22" xfId="1" applyFont="1" applyBorder="1"/>
    <xf numFmtId="44" fontId="0" fillId="4" borderId="4" xfId="0" applyNumberFormat="1" applyFill="1" applyBorder="1"/>
    <xf numFmtId="0" fontId="3" fillId="5" borderId="0" xfId="0" applyFont="1" applyFill="1" applyAlignment="1">
      <alignment horizontal="center"/>
    </xf>
    <xf numFmtId="0" fontId="0" fillId="4" borderId="23" xfId="0" applyFill="1" applyBorder="1"/>
    <xf numFmtId="0" fontId="16" fillId="5" borderId="4" xfId="0" applyFont="1" applyFill="1" applyBorder="1" applyAlignment="1">
      <alignment horizontal="center"/>
    </xf>
    <xf numFmtId="44" fontId="0" fillId="15" borderId="6" xfId="0" applyNumberFormat="1" applyFill="1" applyBorder="1"/>
    <xf numFmtId="9" fontId="0" fillId="21" borderId="24" xfId="2" applyFont="1" applyFill="1" applyBorder="1" applyAlignment="1">
      <alignment horizontal="center"/>
    </xf>
    <xf numFmtId="0" fontId="0" fillId="0" borderId="16" xfId="0" applyBorder="1" applyAlignment="1">
      <alignment horizontal="center"/>
    </xf>
    <xf numFmtId="0" fontId="0" fillId="4" borderId="25" xfId="0" applyFill="1" applyBorder="1"/>
    <xf numFmtId="2" fontId="14" fillId="0" borderId="9" xfId="0" applyNumberFormat="1" applyFont="1" applyBorder="1" applyAlignment="1">
      <alignment horizontal="center" vertical="center" wrapText="1"/>
    </xf>
    <xf numFmtId="44" fontId="0" fillId="0" borderId="26" xfId="1" applyFont="1" applyBorder="1"/>
    <xf numFmtId="44" fontId="3" fillId="5" borderId="7" xfId="1" applyFont="1" applyFill="1" applyBorder="1" applyAlignment="1">
      <alignment horizontal="center" wrapText="1"/>
    </xf>
    <xf numFmtId="0" fontId="36" fillId="5" borderId="0" xfId="0" applyFont="1" applyFill="1" applyAlignment="1">
      <alignment horizontal="center"/>
    </xf>
    <xf numFmtId="44" fontId="0" fillId="0" borderId="4" xfId="1" applyFont="1" applyBorder="1"/>
    <xf numFmtId="2" fontId="0" fillId="0" borderId="6" xfId="0" applyNumberFormat="1" applyBorder="1"/>
    <xf numFmtId="44" fontId="0" fillId="15" borderId="13" xfId="0" applyNumberFormat="1" applyFill="1" applyBorder="1"/>
    <xf numFmtId="2" fontId="12" fillId="0" borderId="0" xfId="4" applyNumberFormat="1" applyFont="1" applyAlignment="1">
      <alignment horizontal="center" wrapText="1"/>
    </xf>
    <xf numFmtId="0" fontId="12" fillId="0" borderId="0" xfId="4" applyFont="1" applyAlignment="1">
      <alignment horizontal="center" wrapText="1"/>
    </xf>
    <xf numFmtId="0" fontId="13" fillId="0" borderId="0" xfId="0" applyFont="1" applyAlignment="1">
      <alignment horizontal="center" wrapText="1"/>
    </xf>
    <xf numFmtId="165" fontId="0" fillId="0" borderId="0" xfId="0" applyNumberFormat="1"/>
    <xf numFmtId="165" fontId="13" fillId="0" borderId="0" xfId="0" applyNumberFormat="1" applyFont="1" applyAlignment="1">
      <alignment horizontal="center" vertical="center" wrapText="1"/>
    </xf>
    <xf numFmtId="2" fontId="0" fillId="0" borderId="0" xfId="1" applyNumberFormat="1" applyFont="1" applyFill="1" applyBorder="1"/>
    <xf numFmtId="44" fontId="2" fillId="0" borderId="0" xfId="1" applyFont="1" applyFill="1" applyBorder="1"/>
    <xf numFmtId="0" fontId="3" fillId="0" borderId="0" xfId="0" applyFont="1" applyAlignment="1">
      <alignment horizontal="center" wrapText="1"/>
    </xf>
    <xf numFmtId="0" fontId="0" fillId="2" borderId="0" xfId="0" applyFill="1" applyAlignment="1">
      <alignment horizontal="right"/>
    </xf>
    <xf numFmtId="0" fontId="0" fillId="5" borderId="6" xfId="0" applyFill="1" applyBorder="1"/>
    <xf numFmtId="2" fontId="0" fillId="5" borderId="11" xfId="0" applyNumberFormat="1" applyFill="1" applyBorder="1" applyAlignment="1">
      <alignment horizontal="center"/>
    </xf>
    <xf numFmtId="2" fontId="0" fillId="5" borderId="12" xfId="0" applyNumberFormat="1" applyFill="1" applyBorder="1" applyAlignment="1">
      <alignment horizontal="center"/>
    </xf>
    <xf numFmtId="15" fontId="39" fillId="0" borderId="14" xfId="0" applyNumberFormat="1" applyFont="1" applyBorder="1" applyAlignment="1">
      <alignment vertical="center"/>
    </xf>
    <xf numFmtId="0" fontId="36" fillId="5" borderId="0" xfId="0" applyFont="1" applyFill="1" applyAlignment="1">
      <alignment horizontal="center" vertical="center" wrapText="1"/>
    </xf>
    <xf numFmtId="0" fontId="40" fillId="5" borderId="0" xfId="0" applyFont="1" applyFill="1" applyAlignment="1">
      <alignment vertical="center" wrapText="1"/>
    </xf>
    <xf numFmtId="0" fontId="39" fillId="0" borderId="15" xfId="0" applyFont="1" applyBorder="1" applyAlignment="1">
      <alignment vertical="center"/>
    </xf>
    <xf numFmtId="0" fontId="41" fillId="0" borderId="0" xfId="0" applyFont="1" applyAlignment="1">
      <alignment vertical="center" wrapText="1"/>
    </xf>
    <xf numFmtId="2" fontId="10" fillId="0" borderId="0" xfId="0" applyNumberFormat="1" applyFont="1" applyAlignment="1">
      <alignment horizontal="center" vertical="top"/>
    </xf>
    <xf numFmtId="0" fontId="35" fillId="4" borderId="13" xfId="0" applyFont="1" applyFill="1" applyBorder="1" applyAlignment="1">
      <alignment horizontal="center" vertical="center" wrapText="1"/>
    </xf>
    <xf numFmtId="0" fontId="16" fillId="5" borderId="4" xfId="0" applyFont="1" applyFill="1" applyBorder="1" applyAlignment="1">
      <alignment horizontal="center" wrapText="1"/>
    </xf>
    <xf numFmtId="14" fontId="39" fillId="0" borderId="13" xfId="0" applyNumberFormat="1" applyFont="1" applyBorder="1" applyAlignment="1">
      <alignment vertical="center"/>
    </xf>
    <xf numFmtId="9" fontId="0" fillId="0" borderId="10" xfId="2" applyFont="1" applyBorder="1" applyAlignment="1">
      <alignment horizontal="center" vertical="center"/>
    </xf>
    <xf numFmtId="0" fontId="3" fillId="5" borderId="14" xfId="0" applyFont="1" applyFill="1" applyBorder="1" applyAlignment="1">
      <alignment horizontal="center"/>
    </xf>
    <xf numFmtId="0" fontId="41" fillId="0" borderId="7" xfId="0" applyFont="1" applyBorder="1" applyAlignment="1">
      <alignment vertical="center" wrapText="1"/>
    </xf>
    <xf numFmtId="0" fontId="36" fillId="0" borderId="9" xfId="0" applyFont="1" applyBorder="1" applyAlignment="1">
      <alignment vertical="center"/>
    </xf>
    <xf numFmtId="49" fontId="0" fillId="0" borderId="28" xfId="0" applyNumberFormat="1" applyBorder="1" applyAlignment="1">
      <alignment horizontal="right"/>
    </xf>
    <xf numFmtId="2" fontId="0" fillId="14" borderId="3" xfId="1" applyNumberFormat="1" applyFont="1" applyFill="1" applyBorder="1"/>
    <xf numFmtId="44" fontId="0" fillId="15" borderId="4" xfId="0" applyNumberFormat="1" applyFill="1" applyBorder="1"/>
    <xf numFmtId="49" fontId="0" fillId="0" borderId="0" xfId="0" applyNumberFormat="1" applyAlignment="1">
      <alignment horizontal="right"/>
    </xf>
    <xf numFmtId="2" fontId="0" fillId="14" borderId="7" xfId="1" applyNumberFormat="1" applyFont="1" applyFill="1" applyBorder="1"/>
    <xf numFmtId="9" fontId="1" fillId="15" borderId="4" xfId="2" applyFont="1" applyFill="1" applyBorder="1" applyAlignment="1">
      <alignment horizontal="center" wrapText="1"/>
    </xf>
    <xf numFmtId="0" fontId="3" fillId="5" borderId="15" xfId="0" applyFont="1" applyFill="1" applyBorder="1" applyAlignment="1">
      <alignment horizontal="center" wrapText="1"/>
    </xf>
    <xf numFmtId="0" fontId="3" fillId="5" borderId="15" xfId="0" applyFont="1" applyFill="1" applyBorder="1"/>
    <xf numFmtId="49" fontId="0" fillId="0" borderId="9" xfId="0" applyNumberFormat="1" applyBorder="1" applyAlignment="1">
      <alignment horizontal="right"/>
    </xf>
    <xf numFmtId="2" fontId="14" fillId="0" borderId="29" xfId="0" applyNumberFormat="1" applyFont="1" applyBorder="1" applyAlignment="1">
      <alignment horizontal="center" vertical="center" wrapText="1"/>
    </xf>
    <xf numFmtId="2" fontId="0" fillId="14" borderId="30" xfId="1" applyNumberFormat="1" applyFont="1" applyFill="1" applyBorder="1"/>
    <xf numFmtId="2" fontId="0" fillId="14" borderId="10" xfId="1" applyNumberFormat="1" applyFont="1" applyFill="1" applyBorder="1"/>
    <xf numFmtId="0" fontId="0" fillId="15" borderId="10" xfId="0" applyFill="1" applyBorder="1"/>
    <xf numFmtId="2" fontId="0" fillId="15" borderId="2" xfId="0" applyNumberFormat="1" applyFill="1" applyBorder="1"/>
    <xf numFmtId="44" fontId="0" fillId="10" borderId="31" xfId="0" applyNumberFormat="1" applyFill="1" applyBorder="1"/>
    <xf numFmtId="44" fontId="0" fillId="10" borderId="17" xfId="0" applyNumberFormat="1" applyFill="1" applyBorder="1"/>
    <xf numFmtId="44" fontId="0" fillId="0" borderId="32" xfId="1" applyFont="1" applyFill="1" applyBorder="1"/>
    <xf numFmtId="0" fontId="37" fillId="6" borderId="0" xfId="0" applyFont="1" applyFill="1" applyAlignment="1">
      <alignment horizontal="center" vertical="center"/>
    </xf>
    <xf numFmtId="0" fontId="0" fillId="7" borderId="4" xfId="0" applyFill="1" applyBorder="1"/>
    <xf numFmtId="49" fontId="0" fillId="7" borderId="4" xfId="0" applyNumberFormat="1" applyFill="1" applyBorder="1" applyAlignment="1">
      <alignment horizontal="center"/>
    </xf>
    <xf numFmtId="0" fontId="0" fillId="7" borderId="4" xfId="0" applyFill="1" applyBorder="1" applyAlignment="1">
      <alignment horizontal="center"/>
    </xf>
    <xf numFmtId="0" fontId="17" fillId="7" borderId="4" xfId="0" applyFont="1" applyFill="1" applyBorder="1" applyAlignment="1">
      <alignment horizontal="left"/>
    </xf>
    <xf numFmtId="0" fontId="0" fillId="0" borderId="3" xfId="0" applyBorder="1" applyAlignment="1">
      <alignment horizontal="right"/>
    </xf>
    <xf numFmtId="0" fontId="0" fillId="0" borderId="5" xfId="0" applyBorder="1"/>
    <xf numFmtId="2" fontId="0" fillId="10" borderId="5" xfId="0" applyNumberFormat="1" applyFill="1" applyBorder="1" applyAlignment="1">
      <alignment horizontal="center"/>
    </xf>
    <xf numFmtId="2" fontId="0" fillId="12" borderId="5" xfId="0" applyNumberFormat="1" applyFill="1" applyBorder="1" applyAlignment="1">
      <alignment horizontal="center"/>
    </xf>
    <xf numFmtId="2" fontId="0" fillId="13" borderId="5" xfId="0" applyNumberFormat="1" applyFill="1" applyBorder="1" applyAlignment="1">
      <alignment horizontal="center"/>
    </xf>
    <xf numFmtId="164" fontId="0" fillId="0" borderId="5" xfId="0" applyNumberFormat="1" applyBorder="1" applyAlignment="1">
      <alignment horizontal="center"/>
    </xf>
    <xf numFmtId="44" fontId="0" fillId="0" borderId="5" xfId="1" applyFont="1" applyBorder="1"/>
    <xf numFmtId="0" fontId="0" fillId="3" borderId="5" xfId="0" applyFill="1" applyBorder="1"/>
    <xf numFmtId="0" fontId="0" fillId="0" borderId="7" xfId="0" applyBorder="1" applyAlignment="1">
      <alignment horizontal="right"/>
    </xf>
    <xf numFmtId="44" fontId="0" fillId="0" borderId="0" xfId="1" applyFont="1" applyBorder="1"/>
    <xf numFmtId="0" fontId="0" fillId="0" borderId="10" xfId="0" applyBorder="1" applyAlignment="1">
      <alignment horizontal="right"/>
    </xf>
    <xf numFmtId="2" fontId="0" fillId="10" borderId="1" xfId="0" applyNumberFormat="1" applyFill="1" applyBorder="1" applyAlignment="1">
      <alignment horizontal="center"/>
    </xf>
    <xf numFmtId="2" fontId="0" fillId="12" borderId="1" xfId="0" applyNumberFormat="1" applyFill="1" applyBorder="1" applyAlignment="1">
      <alignment horizontal="center"/>
    </xf>
    <xf numFmtId="2" fontId="0" fillId="13" borderId="1" xfId="0" applyNumberFormat="1" applyFill="1" applyBorder="1" applyAlignment="1">
      <alignment horizontal="center"/>
    </xf>
    <xf numFmtId="164" fontId="0" fillId="0" borderId="1" xfId="0" applyNumberFormat="1" applyBorder="1" applyAlignment="1">
      <alignment horizontal="center"/>
    </xf>
    <xf numFmtId="44" fontId="0" fillId="0" borderId="1" xfId="1" applyFont="1" applyBorder="1"/>
    <xf numFmtId="0" fontId="0" fillId="3" borderId="1" xfId="0" applyFill="1" applyBorder="1"/>
    <xf numFmtId="167" fontId="0" fillId="0" borderId="0" xfId="1" applyNumberFormat="1" applyFont="1" applyFill="1" applyBorder="1"/>
    <xf numFmtId="167" fontId="0" fillId="22" borderId="0" xfId="1" applyNumberFormat="1" applyFont="1" applyFill="1" applyBorder="1"/>
    <xf numFmtId="1" fontId="0" fillId="0" borderId="0" xfId="2" applyNumberFormat="1" applyFont="1"/>
    <xf numFmtId="171" fontId="0" fillId="0" borderId="0" xfId="2" applyNumberFormat="1" applyFont="1"/>
    <xf numFmtId="1" fontId="0" fillId="0" borderId="1" xfId="2" applyNumberFormat="1" applyFont="1" applyBorder="1"/>
    <xf numFmtId="171" fontId="0" fillId="0" borderId="1" xfId="2" applyNumberFormat="1" applyFont="1" applyBorder="1"/>
    <xf numFmtId="0" fontId="0" fillId="0" borderId="6" xfId="0" applyBorder="1"/>
    <xf numFmtId="1" fontId="0" fillId="0" borderId="11" xfId="2" applyNumberFormat="1" applyFont="1" applyBorder="1"/>
    <xf numFmtId="171" fontId="0" fillId="0" borderId="11" xfId="2" applyNumberFormat="1" applyFont="1" applyBorder="1"/>
    <xf numFmtId="0" fontId="0" fillId="0" borderId="12" xfId="0" applyBorder="1"/>
    <xf numFmtId="0" fontId="0" fillId="0" borderId="7" xfId="0" applyBorder="1"/>
    <xf numFmtId="1" fontId="0" fillId="0" borderId="0" xfId="2" applyNumberFormat="1" applyFont="1" applyBorder="1"/>
    <xf numFmtId="171" fontId="0" fillId="0" borderId="0" xfId="2" applyNumberFormat="1" applyFont="1" applyBorder="1"/>
    <xf numFmtId="2" fontId="0" fillId="0" borderId="8" xfId="2" applyNumberFormat="1" applyFont="1" applyBorder="1"/>
    <xf numFmtId="0" fontId="0" fillId="0" borderId="10" xfId="0" applyBorder="1"/>
    <xf numFmtId="2" fontId="0" fillId="0" borderId="2" xfId="2" applyNumberFormat="1" applyFont="1" applyBorder="1"/>
    <xf numFmtId="0" fontId="0" fillId="22" borderId="10" xfId="0" applyFill="1" applyBorder="1"/>
    <xf numFmtId="2" fontId="0" fillId="0" borderId="2" xfId="0" applyNumberFormat="1" applyBorder="1"/>
    <xf numFmtId="2" fontId="0" fillId="15" borderId="8" xfId="2" applyNumberFormat="1" applyFont="1" applyFill="1" applyBorder="1"/>
    <xf numFmtId="0" fontId="0" fillId="15" borderId="8" xfId="0" applyFill="1" applyBorder="1"/>
    <xf numFmtId="0" fontId="0" fillId="0" borderId="1" xfId="0" applyFill="1" applyBorder="1"/>
    <xf numFmtId="170" fontId="0" fillId="0" borderId="1" xfId="2" applyNumberFormat="1" applyFont="1" applyFill="1" applyBorder="1"/>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170" fontId="0" fillId="0" borderId="1" xfId="2" applyNumberFormat="1" applyFont="1" applyFill="1" applyBorder="1" applyAlignment="1">
      <alignment horizontal="center" wrapText="1"/>
    </xf>
    <xf numFmtId="0" fontId="0" fillId="0" borderId="1" xfId="0" applyFill="1" applyBorder="1" applyAlignment="1">
      <alignment horizontal="center" wrapText="1"/>
    </xf>
    <xf numFmtId="0" fontId="0" fillId="12" borderId="4" xfId="0" applyFill="1" applyBorder="1"/>
    <xf numFmtId="0" fontId="0" fillId="0" borderId="0" xfId="0" applyFill="1" applyBorder="1"/>
    <xf numFmtId="0" fontId="0" fillId="4" borderId="12" xfId="0" applyFill="1" applyBorder="1"/>
    <xf numFmtId="49" fontId="19" fillId="5" borderId="0" xfId="0" applyNumberFormat="1" applyFont="1" applyFill="1"/>
    <xf numFmtId="2" fontId="21" fillId="5" borderId="0" xfId="0" applyNumberFormat="1" applyFont="1" applyFill="1"/>
    <xf numFmtId="0" fontId="0" fillId="5" borderId="0" xfId="0" applyFill="1" applyAlignment="1">
      <alignment wrapText="1"/>
    </xf>
    <xf numFmtId="9" fontId="0" fillId="0" borderId="1" xfId="2" applyFont="1" applyBorder="1"/>
    <xf numFmtId="0" fontId="0" fillId="22" borderId="0" xfId="0" applyFill="1" applyAlignment="1">
      <alignment horizontal="left"/>
    </xf>
    <xf numFmtId="0" fontId="0" fillId="0" borderId="0" xfId="0" applyAlignment="1">
      <alignment horizontal="center" wrapText="1"/>
    </xf>
    <xf numFmtId="1" fontId="0" fillId="14" borderId="14" xfId="0" applyNumberFormat="1" applyFill="1" applyBorder="1"/>
    <xf numFmtId="1" fontId="0" fillId="14" borderId="15" xfId="0" applyNumberFormat="1" applyFill="1" applyBorder="1"/>
    <xf numFmtId="1" fontId="0" fillId="14" borderId="13" xfId="0" applyNumberFormat="1" applyFill="1" applyBorder="1"/>
    <xf numFmtId="44" fontId="0" fillId="4" borderId="13" xfId="1" applyFont="1" applyFill="1" applyBorder="1"/>
    <xf numFmtId="44" fontId="42" fillId="5" borderId="17" xfId="0" applyNumberFormat="1" applyFont="1" applyFill="1" applyBorder="1"/>
    <xf numFmtId="49" fontId="19" fillId="0" borderId="0" xfId="0" applyNumberFormat="1" applyFont="1" applyFill="1"/>
    <xf numFmtId="2" fontId="20" fillId="0" borderId="0" xfId="0" applyNumberFormat="1" applyFont="1" applyFill="1"/>
    <xf numFmtId="44" fontId="0" fillId="4" borderId="0" xfId="1" applyFont="1" applyFill="1" applyBorder="1"/>
    <xf numFmtId="0" fontId="19" fillId="17" borderId="0" xfId="0" applyFont="1" applyFill="1" applyAlignment="1">
      <alignment horizontal="right" vertical="center"/>
    </xf>
    <xf numFmtId="0" fontId="19" fillId="0" borderId="0" xfId="0" applyFont="1" applyFill="1"/>
    <xf numFmtId="0" fontId="42" fillId="0" borderId="0" xfId="0" applyFont="1" applyFill="1"/>
    <xf numFmtId="0" fontId="3" fillId="0" borderId="0" xfId="0" applyFont="1" applyAlignment="1">
      <alignment horizontal="center"/>
    </xf>
    <xf numFmtId="0" fontId="0" fillId="20" borderId="14" xfId="0" applyFill="1" applyBorder="1" applyAlignment="1">
      <alignment horizontal="center" vertical="center" wrapText="1"/>
    </xf>
    <xf numFmtId="0" fontId="0" fillId="20" borderId="15" xfId="0" applyFill="1" applyBorder="1" applyAlignment="1">
      <alignment horizontal="center" vertical="center" wrapText="1"/>
    </xf>
    <xf numFmtId="0" fontId="0" fillId="20" borderId="13" xfId="0" applyFill="1" applyBorder="1" applyAlignment="1">
      <alignment horizontal="center" vertical="center" wrapText="1"/>
    </xf>
    <xf numFmtId="0" fontId="0" fillId="9" borderId="0" xfId="0" applyFill="1" applyAlignment="1">
      <alignment horizontal="left"/>
    </xf>
    <xf numFmtId="0" fontId="0" fillId="0" borderId="7" xfId="0" applyBorder="1" applyAlignment="1">
      <alignment horizontal="left" vertical="center"/>
    </xf>
    <xf numFmtId="0" fontId="3" fillId="17" borderId="0" xfId="0" applyFont="1" applyFill="1" applyAlignment="1">
      <alignment horizontal="center"/>
    </xf>
    <xf numFmtId="0" fontId="33" fillId="17" borderId="0" xfId="0" applyFont="1" applyFill="1" applyAlignment="1">
      <alignment horizontal="center"/>
    </xf>
    <xf numFmtId="0" fontId="15" fillId="7" borderId="4" xfId="0" applyFont="1" applyFill="1" applyBorder="1" applyAlignment="1">
      <alignment horizontal="center" vertical="center" wrapText="1"/>
    </xf>
    <xf numFmtId="0" fontId="3" fillId="0" borderId="0" xfId="0" applyFont="1" applyAlignment="1">
      <alignment horizontal="center" wrapText="1"/>
    </xf>
    <xf numFmtId="0" fontId="0" fillId="0" borderId="5" xfId="0" applyBorder="1" applyAlignment="1">
      <alignment horizontal="left" vertical="center" wrapText="1"/>
    </xf>
    <xf numFmtId="0" fontId="0" fillId="0" borderId="2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49" fontId="15" fillId="7" borderId="4" xfId="0" applyNumberFormat="1" applyFont="1" applyFill="1" applyBorder="1" applyAlignment="1">
      <alignment horizontal="center" vertical="center" wrapText="1"/>
    </xf>
    <xf numFmtId="49" fontId="15" fillId="7" borderId="4" xfId="0" applyNumberFormat="1" applyFont="1" applyFill="1" applyBorder="1" applyAlignment="1">
      <alignment horizontal="center" vertical="center"/>
    </xf>
    <xf numFmtId="0" fontId="19" fillId="0" borderId="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 fillId="13" borderId="6" xfId="0" applyFont="1" applyFill="1" applyBorder="1" applyAlignment="1">
      <alignment horizontal="right" vertical="center" wrapText="1"/>
    </xf>
    <xf numFmtId="0" fontId="3" fillId="13" borderId="11" xfId="0" applyFont="1" applyFill="1" applyBorder="1" applyAlignment="1">
      <alignment horizontal="right" vertical="center" wrapText="1"/>
    </xf>
    <xf numFmtId="0" fontId="3" fillId="13" borderId="12" xfId="0" applyFont="1" applyFill="1" applyBorder="1" applyAlignment="1">
      <alignment horizontal="right" vertical="center" wrapText="1"/>
    </xf>
    <xf numFmtId="0" fontId="6" fillId="0" borderId="5" xfId="0" applyFont="1" applyBorder="1" applyAlignment="1">
      <alignment horizontal="right" vertical="center" wrapText="1"/>
    </xf>
    <xf numFmtId="0" fontId="6" fillId="0" borderId="27" xfId="0" applyFont="1" applyBorder="1" applyAlignment="1">
      <alignment horizontal="right" vertical="center" wrapText="1"/>
    </xf>
    <xf numFmtId="165" fontId="13" fillId="5" borderId="14" xfId="0" applyNumberFormat="1" applyFont="1" applyFill="1" applyBorder="1" applyAlignment="1">
      <alignment horizontal="center" vertical="center" wrapText="1"/>
    </xf>
    <xf numFmtId="165" fontId="13" fillId="5" borderId="13" xfId="0" applyNumberFormat="1" applyFont="1" applyFill="1" applyBorder="1" applyAlignment="1">
      <alignment horizontal="center" vertical="center" wrapText="1"/>
    </xf>
    <xf numFmtId="2" fontId="19" fillId="5" borderId="6" xfId="0" applyNumberFormat="1" applyFont="1" applyFill="1" applyBorder="1" applyAlignment="1">
      <alignment horizontal="center"/>
    </xf>
    <xf numFmtId="2" fontId="19" fillId="5" borderId="11" xfId="0" applyNumberFormat="1" applyFont="1" applyFill="1" applyBorder="1" applyAlignment="1">
      <alignment horizontal="center"/>
    </xf>
    <xf numFmtId="2" fontId="19" fillId="5" borderId="12" xfId="0" applyNumberFormat="1" applyFont="1" applyFill="1" applyBorder="1" applyAlignment="1">
      <alignment horizontal="center"/>
    </xf>
    <xf numFmtId="1" fontId="0" fillId="15" borderId="6" xfId="2" applyNumberFormat="1" applyFont="1" applyFill="1" applyBorder="1" applyAlignment="1">
      <alignment horizontal="center"/>
    </xf>
    <xf numFmtId="1" fontId="0" fillId="15" borderId="11" xfId="2" applyNumberFormat="1" applyFont="1" applyFill="1" applyBorder="1" applyAlignment="1">
      <alignment horizontal="center"/>
    </xf>
    <xf numFmtId="1" fontId="0" fillId="15" borderId="12" xfId="2" applyNumberFormat="1" applyFont="1" applyFill="1" applyBorder="1" applyAlignment="1">
      <alignment horizontal="center"/>
    </xf>
    <xf numFmtId="0" fontId="18" fillId="0" borderId="0" xfId="0" applyFont="1" applyAlignment="1">
      <alignment horizontal="left" wrapText="1"/>
    </xf>
    <xf numFmtId="0" fontId="0" fillId="9" borderId="0" xfId="0" applyFill="1" applyAlignment="1">
      <alignment horizontal="center" wrapText="1"/>
    </xf>
    <xf numFmtId="0" fontId="0" fillId="9" borderId="0" xfId="0" applyFill="1" applyBorder="1" applyAlignment="1">
      <alignment horizontal="center" wrapText="1"/>
    </xf>
    <xf numFmtId="0" fontId="25" fillId="9" borderId="0" xfId="0" applyFont="1" applyFill="1" applyAlignment="1">
      <alignment horizontal="left" wrapText="1"/>
    </xf>
    <xf numFmtId="0" fontId="0" fillId="16" borderId="0" xfId="0" applyFill="1" applyAlignment="1">
      <alignment horizontal="left" vertical="center" wrapText="1"/>
    </xf>
  </cellXfs>
  <cellStyles count="6">
    <cellStyle name="Comma" xfId="5" builtinId="3"/>
    <cellStyle name="Currency" xfId="1" builtinId="4"/>
    <cellStyle name="Hyperlink" xfId="3" builtinId="8"/>
    <cellStyle name="Normal" xfId="0" builtinId="0"/>
    <cellStyle name="Normal_Sheet1" xfId="4" xr:uid="{9DA8B9E2-150D-40DA-A012-3E9A436BF453}"/>
    <cellStyle name="Percent" xfId="2" builtinId="5"/>
  </cellStyles>
  <dxfs count="2">
    <dxf>
      <font>
        <strike val="0"/>
        <color theme="0"/>
      </font>
    </dxf>
    <dxf>
      <fill>
        <patternFill>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219808</xdr:colOff>
      <xdr:row>3</xdr:row>
      <xdr:rowOff>36635</xdr:rowOff>
    </xdr:from>
    <xdr:to>
      <xdr:col>11</xdr:col>
      <xdr:colOff>383320</xdr:colOff>
      <xdr:row>4</xdr:row>
      <xdr:rowOff>287531</xdr:rowOff>
    </xdr:to>
    <xdr:sp macro="" textlink="">
      <xdr:nvSpPr>
        <xdr:cNvPr id="2" name="Arrow: Down 1">
          <a:extLst>
            <a:ext uri="{FF2B5EF4-FFF2-40B4-BE49-F238E27FC236}">
              <a16:creationId xmlns:a16="http://schemas.microsoft.com/office/drawing/2014/main" id="{32480F7F-F16D-428A-8A06-54FC59E82573}"/>
            </a:ext>
          </a:extLst>
        </xdr:cNvPr>
        <xdr:cNvSpPr/>
      </xdr:nvSpPr>
      <xdr:spPr>
        <a:xfrm>
          <a:off x="8573233" y="1189160"/>
          <a:ext cx="163512" cy="61284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294991</xdr:colOff>
      <xdr:row>4</xdr:row>
      <xdr:rowOff>28577</xdr:rowOff>
    </xdr:from>
    <xdr:to>
      <xdr:col>13</xdr:col>
      <xdr:colOff>410671</xdr:colOff>
      <xdr:row>4</xdr:row>
      <xdr:rowOff>228601</xdr:rowOff>
    </xdr:to>
    <xdr:sp macro="" textlink="">
      <xdr:nvSpPr>
        <xdr:cNvPr id="3" name="Arrow: Down 2">
          <a:extLst>
            <a:ext uri="{FF2B5EF4-FFF2-40B4-BE49-F238E27FC236}">
              <a16:creationId xmlns:a16="http://schemas.microsoft.com/office/drawing/2014/main" id="{C839A9BA-7460-494F-95B6-33B87F5E7D07}"/>
            </a:ext>
          </a:extLst>
        </xdr:cNvPr>
        <xdr:cNvSpPr/>
      </xdr:nvSpPr>
      <xdr:spPr>
        <a:xfrm>
          <a:off x="9886666" y="1543052"/>
          <a:ext cx="115680" cy="2000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322537</xdr:colOff>
      <xdr:row>4</xdr:row>
      <xdr:rowOff>20584</xdr:rowOff>
    </xdr:from>
    <xdr:to>
      <xdr:col>13</xdr:col>
      <xdr:colOff>378976</xdr:colOff>
      <xdr:row>4</xdr:row>
      <xdr:rowOff>84544</xdr:rowOff>
    </xdr:to>
    <xdr:sp macro="" textlink="">
      <xdr:nvSpPr>
        <xdr:cNvPr id="4" name="Rectangle 3">
          <a:extLst>
            <a:ext uri="{FF2B5EF4-FFF2-40B4-BE49-F238E27FC236}">
              <a16:creationId xmlns:a16="http://schemas.microsoft.com/office/drawing/2014/main" id="{C39686D1-3359-4A5F-ADB7-E51CD671D7F6}"/>
            </a:ext>
          </a:extLst>
        </xdr:cNvPr>
        <xdr:cNvSpPr/>
      </xdr:nvSpPr>
      <xdr:spPr>
        <a:xfrm>
          <a:off x="8675962" y="1535059"/>
          <a:ext cx="1294689" cy="639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639763</xdr:colOff>
      <xdr:row>42</xdr:row>
      <xdr:rowOff>44449</xdr:rowOff>
    </xdr:from>
    <xdr:to>
      <xdr:col>22</xdr:col>
      <xdr:colOff>227855</xdr:colOff>
      <xdr:row>53</xdr:row>
      <xdr:rowOff>93660</xdr:rowOff>
    </xdr:to>
    <xdr:pic>
      <xdr:nvPicPr>
        <xdr:cNvPr id="5" name="Picture 4">
          <a:extLst>
            <a:ext uri="{FF2B5EF4-FFF2-40B4-BE49-F238E27FC236}">
              <a16:creationId xmlns:a16="http://schemas.microsoft.com/office/drawing/2014/main" id="{4A24F800-7B5A-49D1-B91B-A2CE4595BB4B}"/>
            </a:ext>
          </a:extLst>
        </xdr:cNvPr>
        <xdr:cNvPicPr>
          <a:picLocks noChangeAspect="1"/>
        </xdr:cNvPicPr>
      </xdr:nvPicPr>
      <xdr:blipFill>
        <a:blip xmlns:r="http://schemas.openxmlformats.org/officeDocument/2006/relationships" r:embed="rId1"/>
        <a:stretch>
          <a:fillRect/>
        </a:stretch>
      </xdr:blipFill>
      <xdr:spPr>
        <a:xfrm>
          <a:off x="6354763" y="11037887"/>
          <a:ext cx="10740280" cy="2668586"/>
        </a:xfrm>
        <a:prstGeom prst="rect">
          <a:avLst/>
        </a:prstGeom>
        <a:ln>
          <a:solidFill>
            <a:schemeClr val="accent1"/>
          </a:solidFill>
        </a:ln>
      </xdr:spPr>
    </xdr:pic>
    <xdr:clientData/>
  </xdr:twoCellAnchor>
  <xdr:twoCellAnchor editAs="oneCell">
    <xdr:from>
      <xdr:col>8</xdr:col>
      <xdr:colOff>500791</xdr:colOff>
      <xdr:row>26</xdr:row>
      <xdr:rowOff>79375</xdr:rowOff>
    </xdr:from>
    <xdr:to>
      <xdr:col>22</xdr:col>
      <xdr:colOff>325345</xdr:colOff>
      <xdr:row>40</xdr:row>
      <xdr:rowOff>84137</xdr:rowOff>
    </xdr:to>
    <xdr:pic>
      <xdr:nvPicPr>
        <xdr:cNvPr id="6" name="Picture 5">
          <a:extLst>
            <a:ext uri="{FF2B5EF4-FFF2-40B4-BE49-F238E27FC236}">
              <a16:creationId xmlns:a16="http://schemas.microsoft.com/office/drawing/2014/main" id="{022F045C-1483-4914-8352-F8C2FE31D76E}"/>
            </a:ext>
          </a:extLst>
        </xdr:cNvPr>
        <xdr:cNvPicPr>
          <a:picLocks noChangeAspect="1"/>
        </xdr:cNvPicPr>
      </xdr:nvPicPr>
      <xdr:blipFill>
        <a:blip xmlns:r="http://schemas.openxmlformats.org/officeDocument/2006/relationships" r:embed="rId2"/>
        <a:stretch>
          <a:fillRect/>
        </a:stretch>
      </xdr:blipFill>
      <xdr:spPr>
        <a:xfrm>
          <a:off x="6215791" y="7262813"/>
          <a:ext cx="10976742" cy="3333750"/>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EE26B-41FE-48F3-A3C9-7DDB9598D6D4}">
  <dimension ref="A1:F79"/>
  <sheetViews>
    <sheetView workbookViewId="0"/>
  </sheetViews>
  <sheetFormatPr defaultRowHeight="15" x14ac:dyDescent="0.25"/>
  <cols>
    <col min="1" max="1" width="49.85546875" customWidth="1"/>
    <col min="2" max="3" width="12.7109375" customWidth="1"/>
    <col min="4" max="4" width="9.5703125" customWidth="1"/>
    <col min="5" max="5" width="27" customWidth="1"/>
    <col min="6" max="6" width="11.5703125" bestFit="1" customWidth="1"/>
  </cols>
  <sheetData>
    <row r="1" spans="1:4" x14ac:dyDescent="0.25">
      <c r="A1" s="105" t="s">
        <v>204</v>
      </c>
    </row>
    <row r="2" spans="1:4" x14ac:dyDescent="0.25">
      <c r="A2" s="66" t="s">
        <v>130</v>
      </c>
    </row>
    <row r="3" spans="1:4" x14ac:dyDescent="0.25">
      <c r="A3" s="313" t="s">
        <v>205</v>
      </c>
      <c r="B3" s="313"/>
      <c r="C3" s="313"/>
      <c r="D3" s="313"/>
    </row>
    <row r="4" spans="1:4" x14ac:dyDescent="0.25">
      <c r="A4" s="313" t="s">
        <v>650</v>
      </c>
      <c r="B4" s="313"/>
      <c r="C4" s="313"/>
      <c r="D4" s="313"/>
    </row>
    <row r="5" spans="1:4" x14ac:dyDescent="0.25">
      <c r="D5" s="93" t="s">
        <v>206</v>
      </c>
    </row>
    <row r="6" spans="1:4" x14ac:dyDescent="0.25">
      <c r="A6" s="105" t="s">
        <v>207</v>
      </c>
      <c r="B6" s="107">
        <v>6177</v>
      </c>
      <c r="C6" s="108"/>
    </row>
    <row r="7" spans="1:4" x14ac:dyDescent="0.25">
      <c r="B7" s="109"/>
      <c r="C7" s="110"/>
    </row>
    <row r="8" spans="1:4" x14ac:dyDescent="0.25">
      <c r="A8" s="105" t="s">
        <v>208</v>
      </c>
      <c r="B8" s="107">
        <v>1000</v>
      </c>
      <c r="C8" s="108"/>
    </row>
    <row r="10" spans="1:4" x14ac:dyDescent="0.25">
      <c r="A10" t="s">
        <v>209</v>
      </c>
      <c r="B10" s="111">
        <f>IFERROR(+B6/B8,0)</f>
        <v>6.1769999999999996</v>
      </c>
      <c r="C10" s="112"/>
    </row>
    <row r="12" spans="1:4" x14ac:dyDescent="0.25">
      <c r="A12" t="s">
        <v>210</v>
      </c>
      <c r="B12" s="113">
        <v>900000</v>
      </c>
      <c r="C12" s="110"/>
      <c r="D12" s="114">
        <f>IFERROR(+B12/B$14,0)</f>
        <v>0.9</v>
      </c>
    </row>
    <row r="13" spans="1:4" x14ac:dyDescent="0.25">
      <c r="A13" t="s">
        <v>211</v>
      </c>
      <c r="B13" s="113">
        <v>100000</v>
      </c>
      <c r="C13" s="109"/>
      <c r="D13" s="114">
        <f>IFERROR(+B13/B$14,0)</f>
        <v>0.1</v>
      </c>
    </row>
    <row r="14" spans="1:4" x14ac:dyDescent="0.25">
      <c r="A14" s="105" t="s">
        <v>212</v>
      </c>
      <c r="B14" s="115">
        <f>SUM(B12:B13)</f>
        <v>1000000</v>
      </c>
      <c r="C14" s="108"/>
      <c r="D14" s="116">
        <f>IFERROR(+B14/B$14,0)</f>
        <v>1</v>
      </c>
    </row>
    <row r="15" spans="1:4" x14ac:dyDescent="0.25">
      <c r="B15" s="309" t="s">
        <v>213</v>
      </c>
      <c r="C15" s="309"/>
    </row>
    <row r="16" spans="1:4" x14ac:dyDescent="0.25">
      <c r="B16" s="93" t="s">
        <v>214</v>
      </c>
      <c r="C16" s="93" t="s">
        <v>215</v>
      </c>
    </row>
    <row r="17" spans="1:6" x14ac:dyDescent="0.25">
      <c r="A17" t="s">
        <v>216</v>
      </c>
      <c r="B17" s="113">
        <v>180000</v>
      </c>
      <c r="C17" s="113"/>
      <c r="D17" s="114">
        <f t="shared" ref="D17:D25" si="0">IFERROR((B17+C17)/B$29,0)</f>
        <v>0.4426955238563699</v>
      </c>
      <c r="E17" s="310" t="s">
        <v>217</v>
      </c>
    </row>
    <row r="18" spans="1:6" x14ac:dyDescent="0.25">
      <c r="A18" t="s">
        <v>218</v>
      </c>
      <c r="B18" s="113"/>
      <c r="C18" s="113"/>
      <c r="D18" s="114">
        <f t="shared" si="0"/>
        <v>0</v>
      </c>
      <c r="E18" s="311"/>
    </row>
    <row r="19" spans="1:6" x14ac:dyDescent="0.25">
      <c r="A19" t="s">
        <v>219</v>
      </c>
      <c r="B19" s="113">
        <v>0</v>
      </c>
      <c r="C19" s="113"/>
      <c r="D19" s="114">
        <f t="shared" si="0"/>
        <v>0</v>
      </c>
      <c r="E19" s="311"/>
    </row>
    <row r="20" spans="1:6" x14ac:dyDescent="0.25">
      <c r="A20" t="s">
        <v>220</v>
      </c>
      <c r="B20" s="113">
        <v>0</v>
      </c>
      <c r="C20" s="113">
        <v>28000</v>
      </c>
      <c r="D20" s="114">
        <f t="shared" si="0"/>
        <v>6.886374815543532E-2</v>
      </c>
      <c r="E20" s="311"/>
    </row>
    <row r="21" spans="1:6" x14ac:dyDescent="0.25">
      <c r="A21" t="s">
        <v>221</v>
      </c>
      <c r="B21" s="113"/>
      <c r="C21" s="113">
        <v>40000</v>
      </c>
      <c r="D21" s="114">
        <f t="shared" si="0"/>
        <v>9.8376783079193314E-2</v>
      </c>
      <c r="E21" s="311"/>
    </row>
    <row r="22" spans="1:6" x14ac:dyDescent="0.25">
      <c r="A22" t="s">
        <v>222</v>
      </c>
      <c r="B22" s="113"/>
      <c r="C22" s="113">
        <v>55000</v>
      </c>
      <c r="D22" s="114">
        <f t="shared" si="0"/>
        <v>0.1352680767338908</v>
      </c>
      <c r="E22" s="311"/>
    </row>
    <row r="23" spans="1:6" x14ac:dyDescent="0.25">
      <c r="A23" t="s">
        <v>223</v>
      </c>
      <c r="B23" s="113"/>
      <c r="C23" s="113">
        <v>0</v>
      </c>
      <c r="D23" s="114">
        <f t="shared" si="0"/>
        <v>0</v>
      </c>
      <c r="E23" s="312"/>
    </row>
    <row r="24" spans="1:6" x14ac:dyDescent="0.25">
      <c r="A24" t="s">
        <v>224</v>
      </c>
      <c r="B24" s="109"/>
      <c r="C24" s="113">
        <v>3000</v>
      </c>
      <c r="D24" s="114">
        <f t="shared" si="0"/>
        <v>7.3782587309394985E-3</v>
      </c>
    </row>
    <row r="25" spans="1:6" x14ac:dyDescent="0.25">
      <c r="A25" t="s">
        <v>225</v>
      </c>
      <c r="B25" s="113">
        <v>9600</v>
      </c>
      <c r="C25" s="109"/>
      <c r="D25" s="114">
        <f t="shared" si="0"/>
        <v>2.3610427939006393E-2</v>
      </c>
      <c r="E25" s="140"/>
      <c r="F25" s="141"/>
    </row>
    <row r="26" spans="1:6" x14ac:dyDescent="0.25">
      <c r="A26" t="s">
        <v>226</v>
      </c>
      <c r="B26" s="113">
        <v>67000</v>
      </c>
      <c r="C26" s="109"/>
      <c r="D26" s="114">
        <f>IFERROR((B26+C26)/B$29,0)</f>
        <v>0.1647811116576488</v>
      </c>
      <c r="E26" s="140"/>
      <c r="F26" s="141"/>
    </row>
    <row r="27" spans="1:6" x14ac:dyDescent="0.25">
      <c r="A27" t="s">
        <v>227</v>
      </c>
      <c r="B27" s="113">
        <v>24000</v>
      </c>
      <c r="C27" s="117"/>
      <c r="D27" s="114">
        <f>IFERROR((B27+C27)/B$29,0)</f>
        <v>5.9026069847515988E-2</v>
      </c>
      <c r="E27" s="140"/>
      <c r="F27" s="141"/>
    </row>
    <row r="28" spans="1:6" x14ac:dyDescent="0.25">
      <c r="A28" s="118" t="s">
        <v>228</v>
      </c>
      <c r="B28" s="119">
        <f>SUM(B17:B27)</f>
        <v>280600</v>
      </c>
      <c r="C28" s="119">
        <f>SUM(C17:C27)</f>
        <v>126000</v>
      </c>
      <c r="D28" s="116">
        <f>SUM(D17:D27)</f>
        <v>0.99999999999999978</v>
      </c>
    </row>
    <row r="29" spans="1:6" x14ac:dyDescent="0.25">
      <c r="A29" s="105" t="s">
        <v>229</v>
      </c>
      <c r="B29" s="120">
        <f>B28+C28</f>
        <v>406600</v>
      </c>
      <c r="C29" s="15"/>
    </row>
    <row r="30" spans="1:6" x14ac:dyDescent="0.25">
      <c r="B30" s="15"/>
      <c r="C30" s="15"/>
    </row>
    <row r="31" spans="1:6" x14ac:dyDescent="0.25">
      <c r="A31" t="s">
        <v>230</v>
      </c>
      <c r="B31" s="113">
        <v>1000</v>
      </c>
      <c r="C31" s="109"/>
      <c r="D31" s="114">
        <f>IFERROR((B31+C31)/B$40,0)</f>
        <v>1.0526315789473684E-2</v>
      </c>
    </row>
    <row r="32" spans="1:6" x14ac:dyDescent="0.25">
      <c r="A32" t="s">
        <v>231</v>
      </c>
      <c r="C32" s="113">
        <v>1000</v>
      </c>
      <c r="D32" s="114">
        <f t="shared" ref="D32:D38" si="1">IFERROR((B32+C32)/B$40,0)</f>
        <v>1.0526315789473684E-2</v>
      </c>
    </row>
    <row r="33" spans="1:4" x14ac:dyDescent="0.25">
      <c r="A33" t="s">
        <v>232</v>
      </c>
      <c r="C33" s="113">
        <v>9000</v>
      </c>
      <c r="D33" s="114">
        <f t="shared" si="1"/>
        <v>9.4736842105263161E-2</v>
      </c>
    </row>
    <row r="34" spans="1:4" x14ac:dyDescent="0.25">
      <c r="A34" t="s">
        <v>233</v>
      </c>
      <c r="B34" s="113">
        <v>76000</v>
      </c>
      <c r="C34" s="109"/>
      <c r="D34" s="114">
        <f t="shared" si="1"/>
        <v>0.8</v>
      </c>
    </row>
    <row r="35" spans="1:4" x14ac:dyDescent="0.25">
      <c r="A35" t="s">
        <v>234</v>
      </c>
      <c r="B35" s="113">
        <v>5000</v>
      </c>
      <c r="C35" s="109"/>
      <c r="D35" s="114">
        <f t="shared" si="1"/>
        <v>5.2631578947368418E-2</v>
      </c>
    </row>
    <row r="36" spans="1:4" x14ac:dyDescent="0.25">
      <c r="A36" t="s">
        <v>235</v>
      </c>
      <c r="C36" s="113">
        <v>1000</v>
      </c>
      <c r="D36" s="114">
        <f t="shared" si="1"/>
        <v>1.0526315789473684E-2</v>
      </c>
    </row>
    <row r="37" spans="1:4" x14ac:dyDescent="0.25">
      <c r="A37" t="s">
        <v>236</v>
      </c>
      <c r="B37" s="113">
        <v>1000</v>
      </c>
      <c r="C37" s="109"/>
      <c r="D37" s="114">
        <f t="shared" si="1"/>
        <v>1.0526315789473684E-2</v>
      </c>
    </row>
    <row r="38" spans="1:4" x14ac:dyDescent="0.25">
      <c r="A38" t="s">
        <v>237</v>
      </c>
      <c r="B38" s="113">
        <v>1000</v>
      </c>
      <c r="C38" s="117"/>
      <c r="D38" s="114">
        <f t="shared" si="1"/>
        <v>1.0526315789473684E-2</v>
      </c>
    </row>
    <row r="39" spans="1:4" x14ac:dyDescent="0.25">
      <c r="B39" s="121">
        <f>SUM(B31:B38)</f>
        <v>84000</v>
      </c>
      <c r="C39" s="121">
        <f>SUM(C31:C38)</f>
        <v>11000</v>
      </c>
      <c r="D39" s="122"/>
    </row>
    <row r="40" spans="1:4" x14ac:dyDescent="0.25">
      <c r="A40" s="105" t="s">
        <v>238</v>
      </c>
      <c r="B40" s="115">
        <f>B39+C39</f>
        <v>95000</v>
      </c>
      <c r="C40" s="123"/>
      <c r="D40" s="116"/>
    </row>
    <row r="42" spans="1:4" x14ac:dyDescent="0.25">
      <c r="A42" t="s">
        <v>239</v>
      </c>
      <c r="C42" s="113">
        <v>2000</v>
      </c>
      <c r="D42" s="114">
        <f>IFERROR((B42+C42)/B$61,0)</f>
        <v>4.5871559633027525E-2</v>
      </c>
    </row>
    <row r="43" spans="1:4" x14ac:dyDescent="0.25">
      <c r="A43" t="s">
        <v>240</v>
      </c>
      <c r="C43" s="113">
        <v>1500</v>
      </c>
      <c r="D43" s="114">
        <f t="shared" ref="D43:D59" si="2">IFERROR((B43+C43)/B$61,0)</f>
        <v>3.4403669724770644E-2</v>
      </c>
    </row>
    <row r="44" spans="1:4" x14ac:dyDescent="0.25">
      <c r="A44" t="s">
        <v>241</v>
      </c>
      <c r="C44" s="113">
        <v>4000</v>
      </c>
      <c r="D44" s="114">
        <f t="shared" si="2"/>
        <v>9.1743119266055051E-2</v>
      </c>
    </row>
    <row r="45" spans="1:4" x14ac:dyDescent="0.25">
      <c r="A45" t="s">
        <v>242</v>
      </c>
      <c r="C45" s="113">
        <v>3000</v>
      </c>
      <c r="D45" s="114">
        <f t="shared" si="2"/>
        <v>6.8807339449541288E-2</v>
      </c>
    </row>
    <row r="46" spans="1:4" x14ac:dyDescent="0.25">
      <c r="A46" t="s">
        <v>243</v>
      </c>
      <c r="B46" s="109"/>
      <c r="C46" s="113">
        <v>12000</v>
      </c>
      <c r="D46" s="114">
        <f t="shared" si="2"/>
        <v>0.27522935779816515</v>
      </c>
    </row>
    <row r="47" spans="1:4" x14ac:dyDescent="0.25">
      <c r="A47" t="s">
        <v>244</v>
      </c>
      <c r="B47" s="113">
        <v>1000</v>
      </c>
      <c r="C47" s="109"/>
      <c r="D47" s="114">
        <f t="shared" si="2"/>
        <v>2.2935779816513763E-2</v>
      </c>
    </row>
    <row r="48" spans="1:4" x14ac:dyDescent="0.25">
      <c r="A48" t="s">
        <v>245</v>
      </c>
      <c r="B48" s="109"/>
      <c r="C48" s="113">
        <v>2400</v>
      </c>
      <c r="D48" s="114">
        <f t="shared" si="2"/>
        <v>5.5045871559633031E-2</v>
      </c>
    </row>
    <row r="49" spans="1:4" x14ac:dyDescent="0.25">
      <c r="A49" t="s">
        <v>246</v>
      </c>
      <c r="B49" s="109"/>
      <c r="C49" s="113">
        <v>3000</v>
      </c>
      <c r="D49" s="114">
        <f t="shared" si="2"/>
        <v>6.8807339449541288E-2</v>
      </c>
    </row>
    <row r="50" spans="1:4" x14ac:dyDescent="0.25">
      <c r="A50" t="s">
        <v>247</v>
      </c>
      <c r="B50" s="109"/>
      <c r="C50" s="113">
        <v>3000</v>
      </c>
      <c r="D50" s="114">
        <f t="shared" si="2"/>
        <v>6.8807339449541288E-2</v>
      </c>
    </row>
    <row r="51" spans="1:4" x14ac:dyDescent="0.25">
      <c r="A51" t="s">
        <v>248</v>
      </c>
      <c r="B51" s="109"/>
      <c r="C51" s="113">
        <v>1000</v>
      </c>
      <c r="D51" s="114">
        <f t="shared" si="2"/>
        <v>2.2935779816513763E-2</v>
      </c>
    </row>
    <row r="52" spans="1:4" x14ac:dyDescent="0.25">
      <c r="A52" t="s">
        <v>249</v>
      </c>
      <c r="C52" s="113">
        <v>1000</v>
      </c>
      <c r="D52" s="114">
        <f t="shared" si="2"/>
        <v>2.2935779816513763E-2</v>
      </c>
    </row>
    <row r="53" spans="1:4" x14ac:dyDescent="0.25">
      <c r="A53" t="s">
        <v>250</v>
      </c>
      <c r="B53" s="109"/>
      <c r="C53" s="113">
        <v>1000</v>
      </c>
      <c r="D53" s="114">
        <f t="shared" si="2"/>
        <v>2.2935779816513763E-2</v>
      </c>
    </row>
    <row r="54" spans="1:4" x14ac:dyDescent="0.25">
      <c r="A54" t="s">
        <v>251</v>
      </c>
      <c r="B54" s="109"/>
      <c r="C54" s="113">
        <v>200</v>
      </c>
      <c r="D54" s="114">
        <f t="shared" si="2"/>
        <v>4.5871559633027525E-3</v>
      </c>
    </row>
    <row r="55" spans="1:4" x14ac:dyDescent="0.25">
      <c r="A55" t="s">
        <v>252</v>
      </c>
      <c r="B55" s="109"/>
      <c r="C55" s="113">
        <v>500</v>
      </c>
      <c r="D55" s="114">
        <f t="shared" si="2"/>
        <v>1.1467889908256881E-2</v>
      </c>
    </row>
    <row r="56" spans="1:4" x14ac:dyDescent="0.25">
      <c r="A56" t="s">
        <v>253</v>
      </c>
      <c r="B56" s="113">
        <v>1200</v>
      </c>
      <c r="C56" s="109"/>
      <c r="D56" s="114">
        <f t="shared" si="2"/>
        <v>2.7522935779816515E-2</v>
      </c>
    </row>
    <row r="57" spans="1:4" x14ac:dyDescent="0.25">
      <c r="A57" t="s">
        <v>254</v>
      </c>
      <c r="B57" s="110"/>
      <c r="C57" s="113">
        <v>500</v>
      </c>
      <c r="D57" s="114">
        <f t="shared" si="2"/>
        <v>1.1467889908256881E-2</v>
      </c>
    </row>
    <row r="58" spans="1:4" x14ac:dyDescent="0.25">
      <c r="A58" t="s">
        <v>255</v>
      </c>
      <c r="B58" s="109"/>
      <c r="C58" s="113">
        <v>300</v>
      </c>
      <c r="D58" s="114">
        <f t="shared" si="2"/>
        <v>6.8807339449541288E-3</v>
      </c>
    </row>
    <row r="59" spans="1:4" x14ac:dyDescent="0.25">
      <c r="A59" t="s">
        <v>256</v>
      </c>
      <c r="B59" s="117"/>
      <c r="C59" s="113">
        <v>6000</v>
      </c>
      <c r="D59" s="114">
        <f t="shared" si="2"/>
        <v>0.13761467889908258</v>
      </c>
    </row>
    <row r="60" spans="1:4" x14ac:dyDescent="0.25">
      <c r="A60" s="118" t="s">
        <v>257</v>
      </c>
      <c r="B60" s="124">
        <f>B47+B56</f>
        <v>2200</v>
      </c>
      <c r="C60" s="124">
        <f>SUM(C42:C59)</f>
        <v>41400</v>
      </c>
      <c r="D60" s="116"/>
    </row>
    <row r="61" spans="1:4" x14ac:dyDescent="0.25">
      <c r="A61" s="105" t="s">
        <v>258</v>
      </c>
      <c r="B61" s="125">
        <f>B60+C60</f>
        <v>43600</v>
      </c>
    </row>
    <row r="62" spans="1:4" x14ac:dyDescent="0.25">
      <c r="A62" s="105" t="s">
        <v>633</v>
      </c>
      <c r="B62" s="125">
        <f>B40+B61</f>
        <v>138600</v>
      </c>
    </row>
    <row r="63" spans="1:4" x14ac:dyDescent="0.25">
      <c r="C63" s="126"/>
      <c r="D63" s="116"/>
    </row>
    <row r="64" spans="1:4" x14ac:dyDescent="0.25">
      <c r="A64" s="118" t="s">
        <v>259</v>
      </c>
      <c r="B64" s="119">
        <f>B28+B39+B60</f>
        <v>366800</v>
      </c>
      <c r="C64" s="119">
        <f>C28+C39+C60</f>
        <v>178400</v>
      </c>
      <c r="D64" s="140"/>
    </row>
    <row r="65" spans="1:4" x14ac:dyDescent="0.25">
      <c r="A65" s="118" t="s">
        <v>260</v>
      </c>
      <c r="B65" s="139">
        <f>B64/$B$6</f>
        <v>59.381576817225188</v>
      </c>
      <c r="C65" s="139">
        <f>C64/$B$6</f>
        <v>28.881333980896876</v>
      </c>
      <c r="D65" s="127">
        <f>SUM(B65:C65)</f>
        <v>88.262910798122064</v>
      </c>
    </row>
    <row r="66" spans="1:4" x14ac:dyDescent="0.25">
      <c r="C66" s="109"/>
      <c r="D66" s="114"/>
    </row>
    <row r="67" spans="1:4" ht="18.75" x14ac:dyDescent="0.3">
      <c r="A67" s="128" t="s">
        <v>261</v>
      </c>
      <c r="B67" s="125">
        <f>+B29+B40+B61</f>
        <v>545200</v>
      </c>
      <c r="C67" s="109"/>
      <c r="D67" s="114"/>
    </row>
    <row r="68" spans="1:4" x14ac:dyDescent="0.25">
      <c r="C68" s="123"/>
      <c r="D68" s="116"/>
    </row>
    <row r="69" spans="1:4" x14ac:dyDescent="0.25">
      <c r="A69" t="s">
        <v>262</v>
      </c>
      <c r="B69" s="113">
        <v>500</v>
      </c>
    </row>
    <row r="70" spans="1:4" x14ac:dyDescent="0.25">
      <c r="A70" t="s">
        <v>263</v>
      </c>
      <c r="B70" s="113">
        <v>20000</v>
      </c>
      <c r="C70" s="129"/>
      <c r="D70" s="114"/>
    </row>
    <row r="71" spans="1:4" x14ac:dyDescent="0.25">
      <c r="A71" t="s">
        <v>264</v>
      </c>
      <c r="B71" s="113">
        <v>10000</v>
      </c>
      <c r="C71" s="126"/>
      <c r="D71" s="116"/>
    </row>
    <row r="72" spans="1:4" x14ac:dyDescent="0.25">
      <c r="A72" s="105" t="s">
        <v>265</v>
      </c>
      <c r="B72" s="115">
        <f>SUM(B69:B71)</f>
        <v>30500</v>
      </c>
    </row>
    <row r="74" spans="1:4" x14ac:dyDescent="0.25">
      <c r="A74" t="s">
        <v>266</v>
      </c>
      <c r="B74" s="113">
        <v>5000</v>
      </c>
    </row>
    <row r="75" spans="1:4" ht="18.75" x14ac:dyDescent="0.3">
      <c r="A75" s="128" t="s">
        <v>267</v>
      </c>
      <c r="B75" s="125">
        <f>+B67+B72+B74</f>
        <v>580700</v>
      </c>
    </row>
    <row r="77" spans="1:4" x14ac:dyDescent="0.25">
      <c r="A77" s="118" t="s">
        <v>268</v>
      </c>
      <c r="B77" s="126">
        <f>B14-B75</f>
        <v>419300</v>
      </c>
    </row>
    <row r="79" spans="1:4" x14ac:dyDescent="0.25">
      <c r="A79" s="118" t="s">
        <v>269</v>
      </c>
      <c r="B79" s="142">
        <f>IFERROR(B75/B6,0)</f>
        <v>94.010037234903677</v>
      </c>
    </row>
  </sheetData>
  <mergeCells count="4">
    <mergeCell ref="B15:C15"/>
    <mergeCell ref="E17:E23"/>
    <mergeCell ref="A3:D3"/>
    <mergeCell ref="A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6A0F-B436-420B-A142-183DA1A6208D}">
  <dimension ref="A1:C37"/>
  <sheetViews>
    <sheetView workbookViewId="0">
      <selection activeCell="C26" sqref="C26"/>
    </sheetView>
  </sheetViews>
  <sheetFormatPr defaultColWidth="8.7109375" defaultRowHeight="15" x14ac:dyDescent="0.25"/>
  <cols>
    <col min="1" max="1" width="42.140625" customWidth="1"/>
    <col min="2" max="2" width="29.85546875" customWidth="1"/>
    <col min="3" max="3" width="65.7109375" customWidth="1"/>
  </cols>
  <sheetData>
    <row r="1" spans="1:3" ht="19.5" thickBot="1" x14ac:dyDescent="0.35">
      <c r="A1" s="56" t="s">
        <v>172</v>
      </c>
    </row>
    <row r="2" spans="1:3" ht="19.5" thickBot="1" x14ac:dyDescent="0.3">
      <c r="A2" s="85" t="s">
        <v>7</v>
      </c>
      <c r="B2" s="86" t="s">
        <v>173</v>
      </c>
      <c r="C2" s="87" t="s">
        <v>174</v>
      </c>
    </row>
    <row r="3" spans="1:3" x14ac:dyDescent="0.25">
      <c r="A3" t="s">
        <v>175</v>
      </c>
      <c r="B3" s="88" t="s">
        <v>176</v>
      </c>
      <c r="C3" s="15" t="s">
        <v>177</v>
      </c>
    </row>
    <row r="4" spans="1:3" x14ac:dyDescent="0.25">
      <c r="A4" t="s">
        <v>178</v>
      </c>
      <c r="B4" s="88"/>
      <c r="C4" s="4" t="s">
        <v>179</v>
      </c>
    </row>
    <row r="5" spans="1:3" x14ac:dyDescent="0.25">
      <c r="A5" t="s">
        <v>180</v>
      </c>
      <c r="B5" s="88"/>
      <c r="C5" s="89" t="s">
        <v>181</v>
      </c>
    </row>
    <row r="6" spans="1:3" x14ac:dyDescent="0.25">
      <c r="A6" t="s">
        <v>182</v>
      </c>
      <c r="B6" s="88"/>
      <c r="C6" s="90" t="s">
        <v>183</v>
      </c>
    </row>
    <row r="7" spans="1:3" x14ac:dyDescent="0.25">
      <c r="A7" t="s">
        <v>184</v>
      </c>
      <c r="B7" s="88"/>
      <c r="C7" s="91" t="s">
        <v>185</v>
      </c>
    </row>
    <row r="8" spans="1:3" x14ac:dyDescent="0.25">
      <c r="A8" t="s">
        <v>112</v>
      </c>
      <c r="B8" s="88"/>
    </row>
    <row r="9" spans="1:3" x14ac:dyDescent="0.25">
      <c r="A9" t="s">
        <v>186</v>
      </c>
      <c r="B9" s="88"/>
    </row>
    <row r="10" spans="1:3" x14ac:dyDescent="0.25">
      <c r="A10" t="s">
        <v>187</v>
      </c>
      <c r="B10" s="88"/>
    </row>
    <row r="11" spans="1:3" x14ac:dyDescent="0.25">
      <c r="A11" s="92"/>
      <c r="C11" s="93"/>
    </row>
    <row r="12" spans="1:3" x14ac:dyDescent="0.25">
      <c r="A12" s="94" t="s">
        <v>188</v>
      </c>
      <c r="B12" s="95">
        <v>1000</v>
      </c>
      <c r="C12" s="314" t="s">
        <v>189</v>
      </c>
    </row>
    <row r="13" spans="1:3" x14ac:dyDescent="0.25">
      <c r="A13" s="72" t="s">
        <v>190</v>
      </c>
      <c r="B13" s="95">
        <v>6177</v>
      </c>
      <c r="C13" s="314"/>
    </row>
    <row r="14" spans="1:3" ht="14.65" customHeight="1" x14ac:dyDescent="0.25"/>
    <row r="15" spans="1:3" x14ac:dyDescent="0.25">
      <c r="A15" s="315" t="s">
        <v>191</v>
      </c>
      <c r="B15" s="315"/>
      <c r="C15" s="315"/>
    </row>
    <row r="16" spans="1:3" ht="60" x14ac:dyDescent="0.25">
      <c r="A16" s="130" t="s">
        <v>192</v>
      </c>
      <c r="B16" s="96">
        <v>2</v>
      </c>
      <c r="C16" s="97" t="s">
        <v>193</v>
      </c>
    </row>
    <row r="17" spans="1:3" x14ac:dyDescent="0.25">
      <c r="A17" s="131" t="s">
        <v>194</v>
      </c>
      <c r="B17" s="98">
        <v>180000</v>
      </c>
      <c r="C17" s="97"/>
    </row>
    <row r="18" spans="1:3" ht="30" x14ac:dyDescent="0.25">
      <c r="A18" s="131" t="s">
        <v>195</v>
      </c>
      <c r="B18" s="96">
        <v>3</v>
      </c>
      <c r="C18" s="97" t="s">
        <v>196</v>
      </c>
    </row>
    <row r="19" spans="1:3" x14ac:dyDescent="0.25">
      <c r="A19" s="131" t="s">
        <v>197</v>
      </c>
      <c r="B19" s="98">
        <v>126000</v>
      </c>
      <c r="C19" s="97"/>
    </row>
    <row r="20" spans="1:3" x14ac:dyDescent="0.25">
      <c r="A20" s="131"/>
      <c r="B20" s="99"/>
      <c r="C20" s="100"/>
    </row>
    <row r="21" spans="1:3" ht="45" x14ac:dyDescent="0.25">
      <c r="A21" s="131" t="s">
        <v>198</v>
      </c>
      <c r="B21" s="101">
        <v>100600</v>
      </c>
      <c r="C21" s="100" t="s">
        <v>632</v>
      </c>
    </row>
    <row r="22" spans="1:3" x14ac:dyDescent="0.25">
      <c r="A22" s="130"/>
      <c r="C22" s="100"/>
    </row>
    <row r="23" spans="1:3" x14ac:dyDescent="0.25">
      <c r="A23" s="104" t="s">
        <v>199</v>
      </c>
      <c r="B23" s="103">
        <f>B17+B19+B21</f>
        <v>406600</v>
      </c>
      <c r="C23" s="100"/>
    </row>
    <row r="24" spans="1:3" x14ac:dyDescent="0.25">
      <c r="A24" s="132"/>
    </row>
    <row r="25" spans="1:3" ht="15.75" x14ac:dyDescent="0.25">
      <c r="A25" s="316" t="s">
        <v>200</v>
      </c>
      <c r="B25" s="316"/>
      <c r="C25" s="316"/>
    </row>
    <row r="26" spans="1:3" ht="105" x14ac:dyDescent="0.25">
      <c r="A26" s="104" t="s">
        <v>201</v>
      </c>
      <c r="B26" s="101">
        <v>138600</v>
      </c>
      <c r="C26" s="52" t="s">
        <v>202</v>
      </c>
    </row>
    <row r="27" spans="1:3" x14ac:dyDescent="0.25">
      <c r="A27" s="104"/>
      <c r="B27" s="99"/>
      <c r="C27" s="52"/>
    </row>
    <row r="28" spans="1:3" x14ac:dyDescent="0.25">
      <c r="A28" s="104" t="s">
        <v>634</v>
      </c>
      <c r="B28" s="103">
        <f>B23+B26</f>
        <v>545200</v>
      </c>
      <c r="C28" s="52"/>
    </row>
    <row r="29" spans="1:3" x14ac:dyDescent="0.25">
      <c r="A29" s="104"/>
      <c r="B29" s="263"/>
      <c r="C29" s="52"/>
    </row>
    <row r="30" spans="1:3" x14ac:dyDescent="0.25">
      <c r="A30" s="104" t="s">
        <v>635</v>
      </c>
      <c r="B30" s="98">
        <v>30500</v>
      </c>
      <c r="C30" s="52"/>
    </row>
    <row r="31" spans="1:3" x14ac:dyDescent="0.25">
      <c r="A31" s="104" t="s">
        <v>636</v>
      </c>
      <c r="B31" s="98">
        <v>5000</v>
      </c>
      <c r="C31" s="52"/>
    </row>
    <row r="32" spans="1:3" x14ac:dyDescent="0.25">
      <c r="A32" s="104"/>
      <c r="B32" s="263"/>
      <c r="C32" s="52"/>
    </row>
    <row r="33" spans="1:3" x14ac:dyDescent="0.25">
      <c r="A33" s="104" t="s">
        <v>637</v>
      </c>
      <c r="B33" s="264">
        <f>B28+B30+B31</f>
        <v>580700</v>
      </c>
      <c r="C33" s="52"/>
    </row>
    <row r="34" spans="1:3" x14ac:dyDescent="0.25">
      <c r="A34" s="104"/>
      <c r="B34" s="263"/>
      <c r="C34" s="52"/>
    </row>
    <row r="35" spans="1:3" x14ac:dyDescent="0.25">
      <c r="A35" s="105" t="s">
        <v>270</v>
      </c>
      <c r="B35" s="106">
        <f>B33/B12</f>
        <v>580.70000000000005</v>
      </c>
    </row>
    <row r="37" spans="1:3" x14ac:dyDescent="0.25">
      <c r="A37" s="102" t="s">
        <v>203</v>
      </c>
      <c r="B37" s="32">
        <f>B33/B13</f>
        <v>94.010037234903677</v>
      </c>
    </row>
  </sheetData>
  <mergeCells count="3">
    <mergeCell ref="C12:C13"/>
    <mergeCell ref="A15:C15"/>
    <mergeCell ref="A25:C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711C0-D6BD-4E68-9687-25E1993982D2}">
  <dimension ref="A1:C43"/>
  <sheetViews>
    <sheetView workbookViewId="0">
      <selection activeCell="F7" sqref="F7"/>
    </sheetView>
  </sheetViews>
  <sheetFormatPr defaultRowHeight="15" x14ac:dyDescent="0.25"/>
  <cols>
    <col min="1" max="1" width="11.7109375" style="72" customWidth="1"/>
    <col min="2" max="2" width="10" customWidth="1"/>
  </cols>
  <sheetData>
    <row r="1" spans="1:3" x14ac:dyDescent="0.25">
      <c r="A1" s="150" t="s">
        <v>272</v>
      </c>
      <c r="B1" s="18" t="s">
        <v>273</v>
      </c>
      <c r="C1" s="18" t="s">
        <v>631</v>
      </c>
    </row>
    <row r="2" spans="1:3" x14ac:dyDescent="0.25">
      <c r="A2" s="72">
        <v>97530</v>
      </c>
      <c r="B2" s="153">
        <v>183262</v>
      </c>
      <c r="C2" s="157">
        <f>B2/$B$43</f>
        <v>0.42976373336460105</v>
      </c>
    </row>
    <row r="3" spans="1:3" x14ac:dyDescent="0.25">
      <c r="A3" s="72">
        <v>97140</v>
      </c>
      <c r="B3" s="153">
        <v>105246</v>
      </c>
      <c r="C3" s="157">
        <f t="shared" ref="C3:C42" si="0">B3/$B$43</f>
        <v>0.24681010728733072</v>
      </c>
    </row>
    <row r="4" spans="1:3" x14ac:dyDescent="0.25">
      <c r="A4" s="72">
        <v>97110</v>
      </c>
      <c r="B4" s="153">
        <v>62036</v>
      </c>
      <c r="C4" s="157">
        <f t="shared" si="0"/>
        <v>0.14547927537081551</v>
      </c>
    </row>
    <row r="5" spans="1:3" x14ac:dyDescent="0.25">
      <c r="A5" s="72">
        <v>97112</v>
      </c>
      <c r="B5" s="153">
        <v>33852</v>
      </c>
      <c r="C5" s="157">
        <f t="shared" si="0"/>
        <v>7.9385589494049363E-2</v>
      </c>
    </row>
    <row r="6" spans="1:3" x14ac:dyDescent="0.25">
      <c r="A6" s="72">
        <v>97162</v>
      </c>
      <c r="B6" s="153">
        <v>11104</v>
      </c>
      <c r="C6" s="157">
        <f t="shared" si="0"/>
        <v>2.6039749076625433E-2</v>
      </c>
    </row>
    <row r="7" spans="1:3" x14ac:dyDescent="0.25">
      <c r="A7" s="72">
        <v>97014</v>
      </c>
      <c r="B7" s="153">
        <v>5950</v>
      </c>
      <c r="C7" s="157">
        <f t="shared" si="0"/>
        <v>1.3953215688573606E-2</v>
      </c>
    </row>
    <row r="8" spans="1:3" x14ac:dyDescent="0.25">
      <c r="A8" s="72" t="s">
        <v>103</v>
      </c>
      <c r="B8" s="153">
        <v>4148</v>
      </c>
      <c r="C8" s="157">
        <f t="shared" si="0"/>
        <v>9.7273846514627418E-3</v>
      </c>
    </row>
    <row r="9" spans="1:3" x14ac:dyDescent="0.25">
      <c r="A9" s="72">
        <v>97139</v>
      </c>
      <c r="B9" s="153">
        <v>4066</v>
      </c>
      <c r="C9" s="157">
        <f t="shared" si="0"/>
        <v>9.535088233569796E-3</v>
      </c>
    </row>
    <row r="10" spans="1:3" x14ac:dyDescent="0.25">
      <c r="A10" s="72">
        <v>97164</v>
      </c>
      <c r="B10" s="153">
        <v>2983</v>
      </c>
      <c r="C10" s="157">
        <f t="shared" si="0"/>
        <v>6.9953684704227E-3</v>
      </c>
    </row>
    <row r="11" spans="1:3" x14ac:dyDescent="0.25">
      <c r="A11" s="72">
        <v>97161</v>
      </c>
      <c r="B11" s="153">
        <v>2658</v>
      </c>
      <c r="C11" s="157">
        <f t="shared" si="0"/>
        <v>6.2332180336518734E-3</v>
      </c>
    </row>
    <row r="12" spans="1:3" x14ac:dyDescent="0.25">
      <c r="A12" s="72">
        <v>97113</v>
      </c>
      <c r="B12" s="153">
        <v>2593</v>
      </c>
      <c r="C12" s="157">
        <f t="shared" si="0"/>
        <v>6.0807879462977076E-3</v>
      </c>
    </row>
    <row r="13" spans="1:3" x14ac:dyDescent="0.25">
      <c r="A13" s="72">
        <v>97035</v>
      </c>
      <c r="B13" s="153">
        <v>2083</v>
      </c>
      <c r="C13" s="157">
        <f t="shared" si="0"/>
        <v>4.8847980301342554E-3</v>
      </c>
    </row>
    <row r="14" spans="1:3" x14ac:dyDescent="0.25">
      <c r="A14" s="72">
        <v>97163</v>
      </c>
      <c r="B14" s="153">
        <v>1811</v>
      </c>
      <c r="C14" s="157">
        <f t="shared" si="0"/>
        <v>4.2469367415137477E-3</v>
      </c>
    </row>
    <row r="15" spans="1:3" x14ac:dyDescent="0.25">
      <c r="A15" s="72">
        <v>97010</v>
      </c>
      <c r="B15" s="153">
        <v>1192</v>
      </c>
      <c r="C15" s="157">
        <f t="shared" si="0"/>
        <v>2.7953332942486954E-3</v>
      </c>
    </row>
    <row r="16" spans="1:3" x14ac:dyDescent="0.25">
      <c r="A16" s="72">
        <v>97016</v>
      </c>
      <c r="B16">
        <v>731</v>
      </c>
      <c r="C16" s="157">
        <f t="shared" si="0"/>
        <v>1.7142522131676145E-3</v>
      </c>
    </row>
    <row r="17" spans="1:3" x14ac:dyDescent="0.25">
      <c r="A17" s="72">
        <v>97012</v>
      </c>
      <c r="B17">
        <v>629</v>
      </c>
      <c r="C17" s="157">
        <f t="shared" si="0"/>
        <v>1.4750542299349241E-3</v>
      </c>
    </row>
    <row r="18" spans="1:3" x14ac:dyDescent="0.25">
      <c r="A18" s="72">
        <v>97124</v>
      </c>
      <c r="B18">
        <v>593</v>
      </c>
      <c r="C18" s="157">
        <f t="shared" si="0"/>
        <v>1.3906314123233864E-3</v>
      </c>
    </row>
    <row r="19" spans="1:3" x14ac:dyDescent="0.25">
      <c r="A19" s="72">
        <v>97116</v>
      </c>
      <c r="B19">
        <v>355</v>
      </c>
      <c r="C19" s="157">
        <f t="shared" si="0"/>
        <v>8.3250278478044207E-4</v>
      </c>
    </row>
    <row r="20" spans="1:3" x14ac:dyDescent="0.25">
      <c r="A20" s="72">
        <v>97033</v>
      </c>
      <c r="B20">
        <v>213</v>
      </c>
      <c r="C20" s="157">
        <f t="shared" si="0"/>
        <v>4.995016708682652E-4</v>
      </c>
    </row>
    <row r="21" spans="1:3" x14ac:dyDescent="0.25">
      <c r="A21" s="72">
        <v>97032</v>
      </c>
      <c r="B21">
        <v>194</v>
      </c>
      <c r="C21" s="157">
        <f t="shared" si="0"/>
        <v>4.549451837955092E-4</v>
      </c>
    </row>
    <row r="22" spans="1:3" x14ac:dyDescent="0.25">
      <c r="A22" s="72">
        <v>95992</v>
      </c>
      <c r="B22">
        <v>179</v>
      </c>
      <c r="C22" s="157">
        <f t="shared" si="0"/>
        <v>4.1976900979070179E-4</v>
      </c>
    </row>
    <row r="23" spans="1:3" x14ac:dyDescent="0.25">
      <c r="A23" s="72">
        <v>97018</v>
      </c>
      <c r="B23">
        <v>159</v>
      </c>
      <c r="C23" s="157">
        <f t="shared" si="0"/>
        <v>3.7286744445095855E-4</v>
      </c>
    </row>
    <row r="24" spans="1:3" x14ac:dyDescent="0.25">
      <c r="A24" s="72">
        <v>97022</v>
      </c>
      <c r="B24">
        <v>76</v>
      </c>
      <c r="C24" s="157">
        <f t="shared" si="0"/>
        <v>1.7822594829102422E-4</v>
      </c>
    </row>
    <row r="25" spans="1:3" x14ac:dyDescent="0.25">
      <c r="A25" s="72">
        <v>97799</v>
      </c>
      <c r="B25">
        <v>64</v>
      </c>
      <c r="C25" s="157">
        <f t="shared" si="0"/>
        <v>1.5008500908717827E-4</v>
      </c>
    </row>
    <row r="26" spans="1:3" x14ac:dyDescent="0.25">
      <c r="A26" s="72">
        <v>97150</v>
      </c>
      <c r="B26">
        <v>54</v>
      </c>
      <c r="C26" s="157">
        <f t="shared" si="0"/>
        <v>1.2663422641730668E-4</v>
      </c>
    </row>
    <row r="27" spans="1:3" x14ac:dyDescent="0.25">
      <c r="A27" s="72">
        <v>90911</v>
      </c>
      <c r="B27">
        <v>38</v>
      </c>
      <c r="C27" s="157">
        <f t="shared" si="0"/>
        <v>8.9112974145512109E-5</v>
      </c>
    </row>
    <row r="28" spans="1:3" x14ac:dyDescent="0.25">
      <c r="A28" s="72">
        <v>97760</v>
      </c>
      <c r="B28">
        <v>37</v>
      </c>
      <c r="C28" s="157">
        <f t="shared" si="0"/>
        <v>8.6767895878524947E-5</v>
      </c>
    </row>
    <row r="29" spans="1:3" x14ac:dyDescent="0.25">
      <c r="A29" s="72">
        <v>97039</v>
      </c>
      <c r="B29">
        <v>28</v>
      </c>
      <c r="C29" s="157">
        <f t="shared" si="0"/>
        <v>6.5662191475640501E-5</v>
      </c>
    </row>
    <row r="30" spans="1:3" x14ac:dyDescent="0.25">
      <c r="A30" s="72">
        <v>97750</v>
      </c>
      <c r="B30">
        <v>26</v>
      </c>
      <c r="C30" s="157">
        <f t="shared" si="0"/>
        <v>6.0972034941666177E-5</v>
      </c>
    </row>
    <row r="31" spans="1:3" x14ac:dyDescent="0.25">
      <c r="A31" s="72">
        <v>97763</v>
      </c>
      <c r="B31">
        <v>18</v>
      </c>
      <c r="C31" s="157">
        <f t="shared" si="0"/>
        <v>4.2211408805768893E-5</v>
      </c>
    </row>
    <row r="32" spans="1:3" x14ac:dyDescent="0.25">
      <c r="A32" s="72">
        <v>97026</v>
      </c>
      <c r="B32">
        <v>11</v>
      </c>
      <c r="C32" s="157">
        <f t="shared" si="0"/>
        <v>2.5795860936858767E-5</v>
      </c>
    </row>
    <row r="33" spans="1:3" x14ac:dyDescent="0.25">
      <c r="A33" s="72">
        <v>97542</v>
      </c>
      <c r="B33">
        <v>10</v>
      </c>
      <c r="C33" s="157">
        <f t="shared" si="0"/>
        <v>2.3450782669871608E-5</v>
      </c>
    </row>
    <row r="34" spans="1:3" x14ac:dyDescent="0.25">
      <c r="A34" s="72">
        <v>97034</v>
      </c>
      <c r="B34">
        <v>9</v>
      </c>
      <c r="C34" s="157">
        <f t="shared" si="0"/>
        <v>2.1105704402884446E-5</v>
      </c>
    </row>
    <row r="35" spans="1:3" x14ac:dyDescent="0.25">
      <c r="A35" s="72" t="s">
        <v>274</v>
      </c>
      <c r="B35">
        <v>6</v>
      </c>
      <c r="C35" s="157">
        <f t="shared" si="0"/>
        <v>1.4070469601922965E-5</v>
      </c>
    </row>
    <row r="36" spans="1:3" x14ac:dyDescent="0.25">
      <c r="A36" s="72">
        <v>90901</v>
      </c>
      <c r="B36">
        <v>3</v>
      </c>
      <c r="C36" s="157">
        <f t="shared" si="0"/>
        <v>7.0352348009614824E-6</v>
      </c>
    </row>
    <row r="37" spans="1:3" x14ac:dyDescent="0.25">
      <c r="A37" s="72" t="s">
        <v>275</v>
      </c>
      <c r="B37">
        <v>2</v>
      </c>
      <c r="C37" s="157">
        <f t="shared" si="0"/>
        <v>4.690156533974321E-6</v>
      </c>
    </row>
    <row r="38" spans="1:3" x14ac:dyDescent="0.25">
      <c r="A38" s="72">
        <v>99197</v>
      </c>
      <c r="B38">
        <v>2</v>
      </c>
      <c r="C38" s="157">
        <f t="shared" si="0"/>
        <v>4.690156533974321E-6</v>
      </c>
    </row>
    <row r="39" spans="1:3" x14ac:dyDescent="0.25">
      <c r="A39" s="72">
        <v>95851</v>
      </c>
      <c r="B39">
        <v>1</v>
      </c>
      <c r="C39" s="157">
        <f t="shared" si="0"/>
        <v>2.3450782669871605E-6</v>
      </c>
    </row>
    <row r="40" spans="1:3" x14ac:dyDescent="0.25">
      <c r="A40" s="72">
        <v>97535</v>
      </c>
      <c r="B40">
        <v>1</v>
      </c>
      <c r="C40" s="157">
        <f t="shared" si="0"/>
        <v>2.3450782669871605E-6</v>
      </c>
    </row>
    <row r="41" spans="1:3" x14ac:dyDescent="0.25">
      <c r="A41" s="72">
        <v>97597</v>
      </c>
      <c r="B41">
        <v>1</v>
      </c>
      <c r="C41" s="157">
        <f t="shared" si="0"/>
        <v>2.3450782669871605E-6</v>
      </c>
    </row>
    <row r="42" spans="1:3" x14ac:dyDescent="0.25">
      <c r="A42" s="150">
        <v>99196</v>
      </c>
      <c r="B42" s="18">
        <v>1</v>
      </c>
      <c r="C42" s="295">
        <f t="shared" si="0"/>
        <v>2.3450782669871605E-6</v>
      </c>
    </row>
    <row r="43" spans="1:3" x14ac:dyDescent="0.25">
      <c r="A43" s="296"/>
      <c r="B43" s="153">
        <f>SUM(B2:B42)</f>
        <v>426425</v>
      </c>
      <c r="C43" s="154">
        <f>SUM(C2:C42)</f>
        <v>0.99999999999999989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1821C-BBAA-4BE1-918A-2CCE4393E625}">
  <dimension ref="A1:H335"/>
  <sheetViews>
    <sheetView zoomScale="82" zoomScaleNormal="82" workbookViewId="0">
      <selection activeCell="R7" sqref="R7"/>
    </sheetView>
  </sheetViews>
  <sheetFormatPr defaultColWidth="9" defaultRowHeight="15" x14ac:dyDescent="0.25"/>
  <cols>
    <col min="1" max="1" width="30.5703125" style="67" customWidth="1"/>
    <col min="2" max="2" width="32.5703125" style="67" customWidth="1"/>
    <col min="3" max="3" width="13.42578125" style="155" customWidth="1"/>
    <col min="4" max="4" width="11" style="67" customWidth="1"/>
    <col min="5" max="5" width="13.5703125" style="67" customWidth="1"/>
    <col min="6" max="6" width="10.85546875" style="67" customWidth="1"/>
    <col min="7" max="7" width="11" style="67" customWidth="1"/>
    <col min="8" max="8" width="15.5703125" style="67" customWidth="1"/>
    <col min="9" max="16384" width="9" style="67"/>
  </cols>
  <sheetData>
    <row r="1" spans="1:8" ht="23.25" x14ac:dyDescent="0.35">
      <c r="A1" s="308" t="s">
        <v>656</v>
      </c>
      <c r="D1" s="46" t="s">
        <v>130</v>
      </c>
      <c r="E1" s="47"/>
      <c r="F1" s="48"/>
      <c r="G1" s="48"/>
      <c r="H1" s="48"/>
    </row>
    <row r="2" spans="1:8" ht="18.75" x14ac:dyDescent="0.3">
      <c r="A2" s="307" t="s">
        <v>276</v>
      </c>
      <c r="D2" s="292" t="s">
        <v>131</v>
      </c>
      <c r="E2" s="293"/>
      <c r="F2" s="294"/>
      <c r="G2" s="294"/>
      <c r="H2" s="294"/>
    </row>
    <row r="3" spans="1:8" x14ac:dyDescent="0.25">
      <c r="A3" s="134">
        <v>2021</v>
      </c>
      <c r="B3" s="134"/>
    </row>
    <row r="4" spans="1:8" s="156" customFormat="1" ht="66" customHeight="1" x14ac:dyDescent="0.25">
      <c r="A4" s="67" t="s">
        <v>296</v>
      </c>
      <c r="B4" s="67" t="s">
        <v>599</v>
      </c>
      <c r="C4" s="155">
        <v>1.2304093603554401E-2</v>
      </c>
      <c r="D4" s="156" t="s">
        <v>644</v>
      </c>
      <c r="E4" s="156" t="s">
        <v>643</v>
      </c>
      <c r="F4" s="156" t="s">
        <v>646</v>
      </c>
      <c r="G4" s="156" t="s">
        <v>649</v>
      </c>
      <c r="H4" s="156" t="s">
        <v>648</v>
      </c>
    </row>
    <row r="5" spans="1:8" ht="45" x14ac:dyDescent="0.25">
      <c r="A5" s="285" t="s">
        <v>277</v>
      </c>
      <c r="B5" s="285"/>
      <c r="C5" s="287" t="s">
        <v>278</v>
      </c>
      <c r="D5" s="288" t="s">
        <v>645</v>
      </c>
      <c r="E5" s="285" t="s">
        <v>640</v>
      </c>
      <c r="F5" s="285" t="s">
        <v>641</v>
      </c>
      <c r="G5" s="285" t="s">
        <v>642</v>
      </c>
      <c r="H5" s="286" t="s">
        <v>647</v>
      </c>
    </row>
    <row r="6" spans="1:8" x14ac:dyDescent="0.25">
      <c r="A6" s="67" t="s">
        <v>279</v>
      </c>
      <c r="B6" s="67" t="s">
        <v>0</v>
      </c>
      <c r="C6" s="155">
        <v>0.16432368099992387</v>
      </c>
      <c r="D6" s="66"/>
      <c r="E6" s="289">
        <v>34.606200000000001</v>
      </c>
      <c r="F6" s="66"/>
      <c r="G6" s="291"/>
      <c r="H6" s="8">
        <f>F6-$G$6</f>
        <v>0</v>
      </c>
    </row>
    <row r="7" spans="1:8" x14ac:dyDescent="0.25">
      <c r="A7" s="67" t="s">
        <v>280</v>
      </c>
      <c r="B7" s="67" t="s">
        <v>600</v>
      </c>
      <c r="C7" s="155">
        <v>0.10436327741998723</v>
      </c>
      <c r="D7" s="66"/>
      <c r="E7" s="66"/>
      <c r="F7" s="66"/>
      <c r="G7" s="290"/>
      <c r="H7" s="8">
        <f t="shared" ref="H7:H24" si="0">F7-$G$6</f>
        <v>0</v>
      </c>
    </row>
    <row r="8" spans="1:8" x14ac:dyDescent="0.25">
      <c r="A8" s="67" t="s">
        <v>281</v>
      </c>
      <c r="B8" s="67" t="s">
        <v>600</v>
      </c>
      <c r="C8" s="155">
        <v>9.5175156220013393E-2</v>
      </c>
      <c r="D8" s="66"/>
      <c r="E8" s="66"/>
      <c r="F8" s="66"/>
      <c r="G8" s="290"/>
      <c r="H8" s="8">
        <f t="shared" si="0"/>
        <v>0</v>
      </c>
    </row>
    <row r="9" spans="1:8" x14ac:dyDescent="0.25">
      <c r="A9" s="67" t="s">
        <v>282</v>
      </c>
      <c r="B9" s="67" t="s">
        <v>600</v>
      </c>
      <c r="C9" s="155">
        <v>5.9784722857343445E-2</v>
      </c>
      <c r="D9" s="66"/>
      <c r="E9" s="66"/>
      <c r="F9" s="66"/>
      <c r="G9" s="290"/>
      <c r="H9" s="8">
        <f t="shared" si="0"/>
        <v>0</v>
      </c>
    </row>
    <row r="10" spans="1:8" x14ac:dyDescent="0.25">
      <c r="A10" s="67" t="s">
        <v>283</v>
      </c>
      <c r="B10" s="67" t="s">
        <v>112</v>
      </c>
      <c r="C10" s="155">
        <v>5.8538327247086526E-2</v>
      </c>
      <c r="D10" s="66"/>
      <c r="E10" s="66"/>
      <c r="F10" s="66"/>
      <c r="G10" s="290"/>
      <c r="H10" s="8">
        <f t="shared" si="0"/>
        <v>0</v>
      </c>
    </row>
    <row r="11" spans="1:8" x14ac:dyDescent="0.25">
      <c r="A11" s="67" t="s">
        <v>284</v>
      </c>
      <c r="B11" s="67" t="s">
        <v>600</v>
      </c>
      <c r="C11" s="155">
        <v>5.5271909758900721E-2</v>
      </c>
      <c r="D11" s="66"/>
      <c r="E11" s="66"/>
      <c r="F11" s="66"/>
      <c r="G11" s="290"/>
      <c r="H11" s="8">
        <f t="shared" si="0"/>
        <v>0</v>
      </c>
    </row>
    <row r="12" spans="1:8" x14ac:dyDescent="0.25">
      <c r="A12" s="67" t="s">
        <v>285</v>
      </c>
      <c r="B12" s="67" t="s">
        <v>600</v>
      </c>
      <c r="C12" s="155">
        <v>4.5672340871945598E-2</v>
      </c>
      <c r="D12" s="66"/>
      <c r="E12" s="66"/>
      <c r="F12" s="66"/>
      <c r="G12" s="290"/>
      <c r="H12" s="8">
        <f t="shared" si="0"/>
        <v>0</v>
      </c>
    </row>
    <row r="13" spans="1:8" x14ac:dyDescent="0.25">
      <c r="A13" s="67" t="s">
        <v>286</v>
      </c>
      <c r="B13" s="67" t="s">
        <v>600</v>
      </c>
      <c r="C13" s="155">
        <v>4.3922609143471222E-2</v>
      </c>
      <c r="D13" s="66"/>
      <c r="E13" s="66"/>
      <c r="F13" s="66"/>
      <c r="G13" s="290"/>
      <c r="H13" s="8">
        <f t="shared" si="0"/>
        <v>0</v>
      </c>
    </row>
    <row r="14" spans="1:8" x14ac:dyDescent="0.25">
      <c r="A14" s="67" t="s">
        <v>287</v>
      </c>
      <c r="B14" s="67" t="s">
        <v>600</v>
      </c>
      <c r="C14" s="155">
        <v>4.1012207756080207E-2</v>
      </c>
      <c r="D14" s="66"/>
      <c r="E14" s="66"/>
      <c r="F14" s="66"/>
      <c r="G14" s="290"/>
      <c r="H14" s="8">
        <f t="shared" si="0"/>
        <v>0</v>
      </c>
    </row>
    <row r="15" spans="1:8" x14ac:dyDescent="0.25">
      <c r="A15" s="67" t="s">
        <v>288</v>
      </c>
      <c r="B15" s="67" t="s">
        <v>600</v>
      </c>
      <c r="C15" s="155">
        <v>3.5524060269164846E-2</v>
      </c>
      <c r="D15" s="66"/>
      <c r="E15" s="66"/>
      <c r="F15" s="66"/>
      <c r="G15" s="290"/>
      <c r="H15" s="8">
        <f t="shared" si="0"/>
        <v>0</v>
      </c>
    </row>
    <row r="16" spans="1:8" x14ac:dyDescent="0.25">
      <c r="A16" s="67" t="s">
        <v>289</v>
      </c>
      <c r="B16" s="67" t="s">
        <v>600</v>
      </c>
      <c r="C16" s="155">
        <v>3.2366386819860163E-2</v>
      </c>
      <c r="D16" s="66"/>
      <c r="E16" s="66"/>
      <c r="F16" s="66"/>
      <c r="G16" s="290"/>
      <c r="H16" s="8">
        <f t="shared" si="0"/>
        <v>0</v>
      </c>
    </row>
    <row r="17" spans="1:8" x14ac:dyDescent="0.25">
      <c r="A17" s="67" t="s">
        <v>290</v>
      </c>
      <c r="B17" s="67" t="s">
        <v>600</v>
      </c>
      <c r="C17" s="155">
        <v>2.8951007915554706E-2</v>
      </c>
      <c r="D17" s="66"/>
      <c r="E17" s="66"/>
      <c r="F17" s="66"/>
      <c r="G17" s="290"/>
      <c r="H17" s="8">
        <f t="shared" si="0"/>
        <v>0</v>
      </c>
    </row>
    <row r="18" spans="1:8" x14ac:dyDescent="0.25">
      <c r="A18" s="67" t="s">
        <v>291</v>
      </c>
      <c r="B18" s="67" t="s">
        <v>594</v>
      </c>
      <c r="C18" s="155">
        <v>2.7212461519188751E-2</v>
      </c>
      <c r="D18" s="66"/>
      <c r="E18" s="66"/>
      <c r="F18" s="66"/>
      <c r="G18" s="290"/>
      <c r="H18" s="8">
        <f t="shared" si="0"/>
        <v>0</v>
      </c>
    </row>
    <row r="19" spans="1:8" x14ac:dyDescent="0.25">
      <c r="A19" s="67" t="s">
        <v>292</v>
      </c>
      <c r="B19" s="67" t="s">
        <v>600</v>
      </c>
      <c r="C19" s="155">
        <v>2.4157607599392898E-2</v>
      </c>
      <c r="D19" s="66"/>
      <c r="E19" s="66"/>
      <c r="F19" s="66"/>
      <c r="G19" s="290"/>
      <c r="H19" s="8">
        <f t="shared" si="0"/>
        <v>0</v>
      </c>
    </row>
    <row r="20" spans="1:8" x14ac:dyDescent="0.25">
      <c r="A20" s="67" t="s">
        <v>293</v>
      </c>
      <c r="B20" s="67" t="s">
        <v>595</v>
      </c>
      <c r="C20" s="155">
        <v>2.2554808199679116E-2</v>
      </c>
      <c r="D20" s="66"/>
      <c r="E20" s="66"/>
      <c r="F20" s="66"/>
      <c r="G20" s="290"/>
      <c r="H20" s="8">
        <f t="shared" si="0"/>
        <v>0</v>
      </c>
    </row>
    <row r="21" spans="1:8" x14ac:dyDescent="0.25">
      <c r="A21" s="67" t="s">
        <v>294</v>
      </c>
      <c r="B21" s="67" t="s">
        <v>596</v>
      </c>
      <c r="C21" s="155">
        <v>2.2313144708382297E-2</v>
      </c>
      <c r="D21" s="66"/>
      <c r="E21" s="66"/>
      <c r="F21" s="66"/>
      <c r="G21" s="290"/>
      <c r="H21" s="8">
        <f t="shared" si="0"/>
        <v>0</v>
      </c>
    </row>
    <row r="22" spans="1:8" x14ac:dyDescent="0.25">
      <c r="A22" s="67" t="s">
        <v>295</v>
      </c>
      <c r="B22" s="67" t="s">
        <v>596</v>
      </c>
      <c r="C22" s="155">
        <v>1.3204684440142649E-2</v>
      </c>
      <c r="D22" s="66"/>
      <c r="E22" s="66"/>
      <c r="F22" s="66"/>
      <c r="G22" s="290"/>
      <c r="H22" s="8">
        <f t="shared" si="0"/>
        <v>0</v>
      </c>
    </row>
    <row r="23" spans="1:8" x14ac:dyDescent="0.25">
      <c r="A23" s="67" t="s">
        <v>297</v>
      </c>
      <c r="B23" s="67" t="s">
        <v>593</v>
      </c>
      <c r="C23" s="155">
        <v>1.2087148074669313E-2</v>
      </c>
      <c r="D23" s="66"/>
      <c r="E23" s="66"/>
      <c r="F23" s="66"/>
      <c r="G23" s="290"/>
      <c r="H23" s="8">
        <f t="shared" si="0"/>
        <v>0</v>
      </c>
    </row>
    <row r="24" spans="1:8" x14ac:dyDescent="0.25">
      <c r="A24" s="67" t="s">
        <v>298</v>
      </c>
      <c r="B24" s="67" t="s">
        <v>593</v>
      </c>
      <c r="C24" s="155">
        <v>1.0155321181950441E-2</v>
      </c>
      <c r="D24" s="66"/>
      <c r="E24" s="66"/>
      <c r="F24" s="66"/>
      <c r="G24" s="290"/>
      <c r="H24" s="8">
        <f t="shared" si="0"/>
        <v>0</v>
      </c>
    </row>
    <row r="25" spans="1:8" x14ac:dyDescent="0.25">
      <c r="A25" s="67" t="s">
        <v>299</v>
      </c>
      <c r="B25" s="67" t="s">
        <v>600</v>
      </c>
      <c r="C25" s="155">
        <v>9.3030907390855098E-3</v>
      </c>
    </row>
    <row r="26" spans="1:8" x14ac:dyDescent="0.25">
      <c r="A26" s="67" t="s">
        <v>300</v>
      </c>
      <c r="B26" s="67" t="s">
        <v>596</v>
      </c>
      <c r="C26" s="155">
        <v>9.2991061080216954E-3</v>
      </c>
    </row>
    <row r="27" spans="1:8" x14ac:dyDescent="0.25">
      <c r="A27" s="67" t="s">
        <v>301</v>
      </c>
      <c r="B27" s="67" t="s">
        <v>594</v>
      </c>
      <c r="C27" s="155">
        <v>7.4956469732260908E-3</v>
      </c>
    </row>
    <row r="28" spans="1:8" x14ac:dyDescent="0.25">
      <c r="A28" s="67" t="s">
        <v>302</v>
      </c>
      <c r="B28" s="67" t="s">
        <v>596</v>
      </c>
      <c r="C28" s="155">
        <v>5.396262643174516E-3</v>
      </c>
    </row>
    <row r="29" spans="1:8" x14ac:dyDescent="0.25">
      <c r="A29" s="67" t="s">
        <v>303</v>
      </c>
      <c r="B29" s="67" t="s">
        <v>594</v>
      </c>
      <c r="C29" s="155">
        <v>5.26149240191772E-3</v>
      </c>
    </row>
    <row r="30" spans="1:8" x14ac:dyDescent="0.25">
      <c r="A30" s="67" t="s">
        <v>304</v>
      </c>
      <c r="B30" s="67" t="s">
        <v>596</v>
      </c>
      <c r="C30" s="155">
        <v>5.0377403181416855E-3</v>
      </c>
    </row>
    <row r="31" spans="1:8" x14ac:dyDescent="0.25">
      <c r="A31" s="67" t="s">
        <v>305</v>
      </c>
      <c r="B31" s="67" t="s">
        <v>594</v>
      </c>
      <c r="C31" s="155">
        <v>5.0280779973843216E-3</v>
      </c>
    </row>
    <row r="32" spans="1:8" x14ac:dyDescent="0.25">
      <c r="A32" s="67" t="s">
        <v>306</v>
      </c>
      <c r="B32" s="67" t="s">
        <v>594</v>
      </c>
      <c r="C32" s="155">
        <v>4.2774323877185702E-3</v>
      </c>
    </row>
    <row r="33" spans="1:3" x14ac:dyDescent="0.25">
      <c r="A33" s="67" t="s">
        <v>307</v>
      </c>
      <c r="B33" s="67" t="s">
        <v>594</v>
      </c>
      <c r="C33" s="155">
        <v>4.1908193683661962E-3</v>
      </c>
    </row>
    <row r="34" spans="1:3" x14ac:dyDescent="0.25">
      <c r="A34" s="67" t="s">
        <v>308</v>
      </c>
      <c r="B34" s="67" t="s">
        <v>596</v>
      </c>
      <c r="C34" s="155">
        <v>3.6403391369256985E-3</v>
      </c>
    </row>
    <row r="35" spans="1:3" x14ac:dyDescent="0.25">
      <c r="A35" s="67" t="s">
        <v>309</v>
      </c>
      <c r="B35" s="67" t="s">
        <v>597</v>
      </c>
      <c r="C35" s="155">
        <v>3.2827674981555041E-3</v>
      </c>
    </row>
    <row r="36" spans="1:3" x14ac:dyDescent="0.25">
      <c r="A36" s="67" t="s">
        <v>310</v>
      </c>
      <c r="B36" s="67" t="s">
        <v>597</v>
      </c>
      <c r="C36" s="155">
        <v>2.5870385495131111E-3</v>
      </c>
    </row>
    <row r="37" spans="1:3" x14ac:dyDescent="0.25">
      <c r="A37" s="67" t="s">
        <v>311</v>
      </c>
      <c r="B37" s="67" t="s">
        <v>594</v>
      </c>
      <c r="C37" s="155">
        <v>2.1643837662850543E-3</v>
      </c>
    </row>
    <row r="38" spans="1:3" x14ac:dyDescent="0.25">
      <c r="A38" s="67" t="s">
        <v>312</v>
      </c>
      <c r="B38" s="67" t="s">
        <v>594</v>
      </c>
      <c r="C38" s="155">
        <v>1.586172195938211E-3</v>
      </c>
    </row>
    <row r="39" spans="1:3" x14ac:dyDescent="0.25">
      <c r="A39" s="67" t="s">
        <v>313</v>
      </c>
      <c r="B39" s="67" t="s">
        <v>594</v>
      </c>
      <c r="C39" s="155">
        <v>1.4213058584362471E-3</v>
      </c>
    </row>
    <row r="40" spans="1:3" x14ac:dyDescent="0.25">
      <c r="A40" s="67" t="s">
        <v>314</v>
      </c>
      <c r="B40" s="67" t="s">
        <v>598</v>
      </c>
      <c r="C40" s="155">
        <v>1.3651922893873894E-3</v>
      </c>
    </row>
    <row r="41" spans="1:3" x14ac:dyDescent="0.25">
      <c r="A41" s="67" t="s">
        <v>315</v>
      </c>
      <c r="B41" s="67" t="s">
        <v>594</v>
      </c>
      <c r="C41" s="155">
        <v>1.3351700955460339E-3</v>
      </c>
    </row>
    <row r="42" spans="1:3" x14ac:dyDescent="0.25">
      <c r="A42" s="67" t="s">
        <v>316</v>
      </c>
      <c r="B42" s="67" t="s">
        <v>594</v>
      </c>
      <c r="C42" s="155">
        <v>1.2847239320374453E-3</v>
      </c>
    </row>
    <row r="43" spans="1:3" x14ac:dyDescent="0.25">
      <c r="A43" s="67" t="s">
        <v>317</v>
      </c>
      <c r="B43" s="67" t="s">
        <v>594</v>
      </c>
      <c r="C43" s="155">
        <v>1.1088350151318919E-3</v>
      </c>
    </row>
    <row r="44" spans="1:3" x14ac:dyDescent="0.25">
      <c r="A44" s="67" t="s">
        <v>318</v>
      </c>
      <c r="B44" s="67" t="s">
        <v>594</v>
      </c>
      <c r="C44" s="155">
        <v>1.0696834827561377E-3</v>
      </c>
    </row>
    <row r="45" spans="1:3" x14ac:dyDescent="0.25">
      <c r="A45" s="67" t="s">
        <v>319</v>
      </c>
      <c r="B45" s="67" t="s">
        <v>594</v>
      </c>
      <c r="C45" s="155">
        <v>8.1866344488730697E-4</v>
      </c>
    </row>
    <row r="46" spans="1:3" x14ac:dyDescent="0.25">
      <c r="A46" s="67" t="s">
        <v>320</v>
      </c>
      <c r="B46" s="67" t="s">
        <v>594</v>
      </c>
      <c r="C46" s="155">
        <v>7.281898022263837E-4</v>
      </c>
    </row>
    <row r="47" spans="1:3" x14ac:dyDescent="0.25">
      <c r="A47" s="67" t="s">
        <v>321</v>
      </c>
      <c r="B47" s="67" t="s">
        <v>594</v>
      </c>
      <c r="C47" s="155">
        <v>7.1736154548654083E-4</v>
      </c>
    </row>
    <row r="48" spans="1:3" x14ac:dyDescent="0.25">
      <c r="A48" s="67" t="s">
        <v>322</v>
      </c>
      <c r="B48" s="67" t="s">
        <v>594</v>
      </c>
      <c r="C48" s="155">
        <v>6.0564096172952063E-4</v>
      </c>
    </row>
    <row r="49" spans="1:3" x14ac:dyDescent="0.25">
      <c r="A49" s="67" t="s">
        <v>323</v>
      </c>
      <c r="B49" s="67" t="s">
        <v>594</v>
      </c>
      <c r="C49" s="155">
        <v>6.0516262901875995E-4</v>
      </c>
    </row>
    <row r="50" spans="1:3" x14ac:dyDescent="0.25">
      <c r="A50" s="67" t="s">
        <v>324</v>
      </c>
      <c r="B50" s="67" t="s">
        <v>593</v>
      </c>
      <c r="C50" s="155">
        <v>5.7529075123176115E-4</v>
      </c>
    </row>
    <row r="51" spans="1:3" x14ac:dyDescent="0.25">
      <c r="A51" s="67" t="s">
        <v>325</v>
      </c>
      <c r="B51" s="67" t="s">
        <v>594</v>
      </c>
      <c r="C51" s="155">
        <v>5.6887810332812707E-4</v>
      </c>
    </row>
    <row r="52" spans="1:3" x14ac:dyDescent="0.25">
      <c r="A52" s="67" t="s">
        <v>326</v>
      </c>
      <c r="B52" s="67" t="s">
        <v>594</v>
      </c>
      <c r="C52" s="155">
        <v>5.6849842673896075E-4</v>
      </c>
    </row>
    <row r="53" spans="1:3" x14ac:dyDescent="0.25">
      <c r="A53" s="67" t="s">
        <v>327</v>
      </c>
      <c r="B53" s="67" t="s">
        <v>594</v>
      </c>
      <c r="C53" s="155">
        <v>5.525819057884022E-4</v>
      </c>
    </row>
    <row r="54" spans="1:3" x14ac:dyDescent="0.25">
      <c r="A54" s="67" t="s">
        <v>328</v>
      </c>
      <c r="B54" s="67" t="s">
        <v>594</v>
      </c>
      <c r="C54" s="155">
        <v>4.6631161182328758E-4</v>
      </c>
    </row>
    <row r="55" spans="1:3" x14ac:dyDescent="0.25">
      <c r="A55" s="67" t="s">
        <v>329</v>
      </c>
      <c r="B55" s="67" t="s">
        <v>594</v>
      </c>
      <c r="C55" s="155">
        <v>4.5625072033468237E-4</v>
      </c>
    </row>
    <row r="56" spans="1:3" x14ac:dyDescent="0.25">
      <c r="A56" s="67" t="s">
        <v>330</v>
      </c>
      <c r="B56" s="67" t="s">
        <v>594</v>
      </c>
      <c r="C56" s="155">
        <v>4.2536932136162339E-4</v>
      </c>
    </row>
    <row r="57" spans="1:3" x14ac:dyDescent="0.25">
      <c r="A57" s="67" t="s">
        <v>331</v>
      </c>
      <c r="B57" s="67" t="s">
        <v>594</v>
      </c>
      <c r="C57" s="155">
        <v>3.6094986353994095E-4</v>
      </c>
    </row>
    <row r="58" spans="1:3" x14ac:dyDescent="0.25">
      <c r="A58" s="67" t="s">
        <v>332</v>
      </c>
      <c r="B58" s="67" t="s">
        <v>594</v>
      </c>
      <c r="C58" s="155">
        <v>3.5906044933243662E-4</v>
      </c>
    </row>
    <row r="59" spans="1:3" x14ac:dyDescent="0.25">
      <c r="A59" s="67" t="s">
        <v>333</v>
      </c>
      <c r="B59" s="67" t="s">
        <v>594</v>
      </c>
      <c r="C59" s="155">
        <v>2.9981894310473757E-4</v>
      </c>
    </row>
    <row r="60" spans="1:3" x14ac:dyDescent="0.25">
      <c r="A60" s="67" t="s">
        <v>334</v>
      </c>
      <c r="B60" s="67" t="s">
        <v>594</v>
      </c>
      <c r="C60" s="155">
        <v>2.6330123021760883E-4</v>
      </c>
    </row>
    <row r="61" spans="1:3" x14ac:dyDescent="0.25">
      <c r="A61" s="67" t="s">
        <v>335</v>
      </c>
      <c r="B61" s="67" t="s">
        <v>594</v>
      </c>
      <c r="C61" s="155">
        <v>2.5503205348033516E-4</v>
      </c>
    </row>
    <row r="62" spans="1:3" x14ac:dyDescent="0.25">
      <c r="A62" s="67" t="s">
        <v>336</v>
      </c>
      <c r="B62" s="67" t="s">
        <v>594</v>
      </c>
      <c r="C62" s="155">
        <v>2.5198567202867862E-4</v>
      </c>
    </row>
    <row r="63" spans="1:3" x14ac:dyDescent="0.25">
      <c r="A63" s="67" t="s">
        <v>337</v>
      </c>
      <c r="B63" s="67" t="s">
        <v>594</v>
      </c>
      <c r="C63" s="155">
        <v>2.2280139751339816E-4</v>
      </c>
    </row>
    <row r="64" spans="1:3" x14ac:dyDescent="0.25">
      <c r="A64" s="67" t="s">
        <v>338</v>
      </c>
      <c r="B64" s="67" t="s">
        <v>594</v>
      </c>
      <c r="C64" s="155">
        <v>2.2151886793267132E-4</v>
      </c>
    </row>
    <row r="65" spans="1:3" x14ac:dyDescent="0.25">
      <c r="A65" s="67" t="s">
        <v>339</v>
      </c>
      <c r="B65" s="67" t="s">
        <v>594</v>
      </c>
      <c r="C65" s="155">
        <v>2.1284609797069337E-4</v>
      </c>
    </row>
    <row r="66" spans="1:3" x14ac:dyDescent="0.25">
      <c r="A66" s="67" t="s">
        <v>340</v>
      </c>
      <c r="B66" s="67" t="s">
        <v>594</v>
      </c>
      <c r="C66" s="155">
        <v>1.9562612038331217E-4</v>
      </c>
    </row>
    <row r="67" spans="1:3" x14ac:dyDescent="0.25">
      <c r="A67" s="67" t="s">
        <v>341</v>
      </c>
      <c r="B67" s="67" t="s">
        <v>594</v>
      </c>
      <c r="C67" s="155">
        <v>1.9486975678442196E-4</v>
      </c>
    </row>
    <row r="68" spans="1:3" x14ac:dyDescent="0.25">
      <c r="A68" s="67" t="s">
        <v>342</v>
      </c>
      <c r="B68" s="67" t="s">
        <v>594</v>
      </c>
      <c r="C68" s="155">
        <v>1.9421204930712615E-4</v>
      </c>
    </row>
    <row r="69" spans="1:3" x14ac:dyDescent="0.25">
      <c r="A69" s="67" t="s">
        <v>343</v>
      </c>
      <c r="B69" s="67" t="s">
        <v>594</v>
      </c>
      <c r="C69" s="155">
        <v>1.8965593023713155E-4</v>
      </c>
    </row>
    <row r="70" spans="1:3" x14ac:dyDescent="0.25">
      <c r="A70" s="67" t="s">
        <v>344</v>
      </c>
      <c r="B70" s="67" t="s">
        <v>594</v>
      </c>
      <c r="C70" s="155">
        <v>1.8305792840807766E-4</v>
      </c>
    </row>
    <row r="71" spans="1:3" x14ac:dyDescent="0.25">
      <c r="A71" s="67" t="s">
        <v>345</v>
      </c>
      <c r="B71" s="67" t="s">
        <v>594</v>
      </c>
      <c r="C71" s="155">
        <v>1.6284837137844275E-4</v>
      </c>
    </row>
    <row r="72" spans="1:3" x14ac:dyDescent="0.25">
      <c r="A72" s="67" t="s">
        <v>346</v>
      </c>
      <c r="B72" s="67" t="s">
        <v>594</v>
      </c>
      <c r="C72" s="155">
        <v>1.5830421062621716E-4</v>
      </c>
    </row>
    <row r="73" spans="1:3" x14ac:dyDescent="0.25">
      <c r="A73" s="67" t="s">
        <v>347</v>
      </c>
      <c r="B73" s="67" t="s">
        <v>594</v>
      </c>
      <c r="C73" s="155">
        <v>1.5383179978060562E-4</v>
      </c>
    </row>
    <row r="74" spans="1:3" x14ac:dyDescent="0.25">
      <c r="A74" s="67" t="s">
        <v>348</v>
      </c>
      <c r="B74" s="67" t="s">
        <v>594</v>
      </c>
      <c r="C74" s="155">
        <v>1.4987060701961949E-4</v>
      </c>
    </row>
    <row r="75" spans="1:3" x14ac:dyDescent="0.25">
      <c r="A75" s="67" t="s">
        <v>349</v>
      </c>
      <c r="B75" s="67" t="s">
        <v>594</v>
      </c>
      <c r="C75" s="155">
        <v>1.349346681261201E-4</v>
      </c>
    </row>
    <row r="76" spans="1:3" x14ac:dyDescent="0.25">
      <c r="A76" s="67" t="s">
        <v>350</v>
      </c>
      <c r="B76" s="67" t="s">
        <v>594</v>
      </c>
      <c r="C76" s="155">
        <v>1.3401686723734822E-4</v>
      </c>
    </row>
    <row r="77" spans="1:3" x14ac:dyDescent="0.25">
      <c r="A77" s="67" t="s">
        <v>351</v>
      </c>
      <c r="B77" s="67" t="s">
        <v>594</v>
      </c>
      <c r="C77" s="155">
        <v>1.2459670241480683E-4</v>
      </c>
    </row>
    <row r="78" spans="1:3" x14ac:dyDescent="0.25">
      <c r="A78" s="67" t="s">
        <v>352</v>
      </c>
      <c r="B78" s="67" t="s">
        <v>594</v>
      </c>
      <c r="C78" s="155">
        <v>1.2325438124523495E-4</v>
      </c>
    </row>
    <row r="79" spans="1:3" x14ac:dyDescent="0.25">
      <c r="A79" s="67" t="s">
        <v>353</v>
      </c>
      <c r="B79" s="67" t="s">
        <v>594</v>
      </c>
      <c r="C79" s="155">
        <v>1.2155630012203485E-4</v>
      </c>
    </row>
    <row r="80" spans="1:3" x14ac:dyDescent="0.25">
      <c r="A80" s="67" t="s">
        <v>354</v>
      </c>
      <c r="B80" s="67" t="s">
        <v>594</v>
      </c>
      <c r="C80" s="155">
        <v>1.1727223278128532E-4</v>
      </c>
    </row>
    <row r="81" spans="1:3" x14ac:dyDescent="0.25">
      <c r="A81" s="67" t="s">
        <v>355</v>
      </c>
      <c r="B81" s="67" t="s">
        <v>594</v>
      </c>
      <c r="C81" s="155">
        <v>1.1727019986726458E-4</v>
      </c>
    </row>
    <row r="82" spans="1:3" x14ac:dyDescent="0.25">
      <c r="A82" s="67" t="s">
        <v>356</v>
      </c>
      <c r="B82" s="67" t="s">
        <v>594</v>
      </c>
      <c r="C82" s="155">
        <v>1.1520643338668802E-4</v>
      </c>
    </row>
    <row r="83" spans="1:3" x14ac:dyDescent="0.25">
      <c r="A83" s="67" t="s">
        <v>357</v>
      </c>
      <c r="B83" s="67" t="s">
        <v>594</v>
      </c>
      <c r="C83" s="155">
        <v>1.1355582678503092E-4</v>
      </c>
    </row>
    <row r="84" spans="1:3" x14ac:dyDescent="0.25">
      <c r="A84" s="67" t="s">
        <v>358</v>
      </c>
      <c r="B84" s="67" t="s">
        <v>594</v>
      </c>
      <c r="C84" s="155">
        <v>1.0586399762964525E-4</v>
      </c>
    </row>
    <row r="85" spans="1:3" x14ac:dyDescent="0.25">
      <c r="A85" s="67" t="s">
        <v>359</v>
      </c>
      <c r="B85" s="67" t="s">
        <v>594</v>
      </c>
      <c r="C85" s="155">
        <v>9.7699456172850431E-5</v>
      </c>
    </row>
    <row r="86" spans="1:3" x14ac:dyDescent="0.25">
      <c r="A86" s="67" t="s">
        <v>360</v>
      </c>
      <c r="B86" s="67" t="s">
        <v>594</v>
      </c>
      <c r="C86" s="155">
        <v>9.5678500469886942E-5</v>
      </c>
    </row>
    <row r="87" spans="1:3" x14ac:dyDescent="0.25">
      <c r="A87" s="67" t="s">
        <v>361</v>
      </c>
      <c r="B87" s="67" t="s">
        <v>594</v>
      </c>
      <c r="C87" s="155">
        <v>9.0883215044512027E-5</v>
      </c>
    </row>
    <row r="88" spans="1:3" x14ac:dyDescent="0.25">
      <c r="A88" s="67" t="s">
        <v>362</v>
      </c>
      <c r="B88" s="67" t="s">
        <v>594</v>
      </c>
      <c r="C88" s="155">
        <v>8.8007239621063984E-5</v>
      </c>
    </row>
    <row r="89" spans="1:3" x14ac:dyDescent="0.25">
      <c r="A89" s="67" t="s">
        <v>363</v>
      </c>
      <c r="B89" s="67" t="s">
        <v>594</v>
      </c>
      <c r="C89" s="155">
        <v>8.7731122063777438E-5</v>
      </c>
    </row>
    <row r="90" spans="1:3" x14ac:dyDescent="0.25">
      <c r="A90" s="67" t="s">
        <v>364</v>
      </c>
      <c r="B90" s="67" t="s">
        <v>594</v>
      </c>
      <c r="C90" s="155">
        <v>8.7666427564647069E-5</v>
      </c>
    </row>
    <row r="91" spans="1:3" x14ac:dyDescent="0.25">
      <c r="A91" s="67" t="s">
        <v>365</v>
      </c>
      <c r="B91" s="67" t="s">
        <v>594</v>
      </c>
      <c r="C91" s="155">
        <v>8.5860721581525849E-5</v>
      </c>
    </row>
    <row r="92" spans="1:3" x14ac:dyDescent="0.25">
      <c r="A92" s="67" t="s">
        <v>366</v>
      </c>
      <c r="B92" s="67" t="s">
        <v>594</v>
      </c>
      <c r="C92" s="155">
        <v>8.180685185782985E-5</v>
      </c>
    </row>
    <row r="93" spans="1:3" x14ac:dyDescent="0.25">
      <c r="A93" s="67" t="s">
        <v>367</v>
      </c>
      <c r="B93" s="67" t="s">
        <v>594</v>
      </c>
      <c r="C93" s="155">
        <v>6.925061820036437E-5</v>
      </c>
    </row>
    <row r="94" spans="1:3" x14ac:dyDescent="0.25">
      <c r="A94" s="67" t="s">
        <v>368</v>
      </c>
      <c r="B94" s="67" t="s">
        <v>594</v>
      </c>
      <c r="C94" s="155">
        <v>6.693070455317551E-5</v>
      </c>
    </row>
    <row r="95" spans="1:3" x14ac:dyDescent="0.25">
      <c r="A95" s="67" t="s">
        <v>369</v>
      </c>
      <c r="B95" s="67" t="s">
        <v>594</v>
      </c>
      <c r="C95" s="155">
        <v>6.5822646828698602E-5</v>
      </c>
    </row>
    <row r="96" spans="1:3" x14ac:dyDescent="0.25">
      <c r="A96" s="67" t="s">
        <v>370</v>
      </c>
      <c r="B96" s="67" t="s">
        <v>594</v>
      </c>
      <c r="C96" s="155">
        <v>6.5244581747744433E-5</v>
      </c>
    </row>
    <row r="97" spans="1:3" x14ac:dyDescent="0.25">
      <c r="A97" s="67" t="s">
        <v>371</v>
      </c>
      <c r="B97" s="67" t="s">
        <v>594</v>
      </c>
      <c r="C97" s="155">
        <v>6.4326780858972541E-5</v>
      </c>
    </row>
    <row r="98" spans="1:3" x14ac:dyDescent="0.25">
      <c r="A98" s="67" t="s">
        <v>372</v>
      </c>
      <c r="B98" s="67" t="s">
        <v>594</v>
      </c>
      <c r="C98" s="155">
        <v>6.2876834829479511E-5</v>
      </c>
    </row>
    <row r="99" spans="1:3" x14ac:dyDescent="0.25">
      <c r="A99" s="67" t="s">
        <v>373</v>
      </c>
      <c r="B99" s="67" t="s">
        <v>594</v>
      </c>
      <c r="C99" s="155">
        <v>6.157636777209916E-5</v>
      </c>
    </row>
    <row r="100" spans="1:3" x14ac:dyDescent="0.25">
      <c r="A100" s="67" t="s">
        <v>374</v>
      </c>
      <c r="B100" s="67" t="s">
        <v>594</v>
      </c>
      <c r="C100" s="155">
        <v>5.9657057770172287E-5</v>
      </c>
    </row>
    <row r="101" spans="1:3" x14ac:dyDescent="0.25">
      <c r="A101" s="67" t="s">
        <v>375</v>
      </c>
      <c r="B101" s="67" t="s">
        <v>594</v>
      </c>
      <c r="C101" s="155">
        <v>5.7976914123625721E-5</v>
      </c>
    </row>
    <row r="102" spans="1:3" x14ac:dyDescent="0.25">
      <c r="A102" s="67" t="s">
        <v>376</v>
      </c>
      <c r="B102" s="67" t="s">
        <v>594</v>
      </c>
      <c r="C102" s="155">
        <v>5.7035196599315812E-5</v>
      </c>
    </row>
    <row r="103" spans="1:3" x14ac:dyDescent="0.25">
      <c r="A103" s="67" t="s">
        <v>377</v>
      </c>
      <c r="B103" s="67" t="s">
        <v>594</v>
      </c>
      <c r="C103" s="155">
        <v>5.6837884356127064E-5</v>
      </c>
    </row>
    <row r="104" spans="1:3" x14ac:dyDescent="0.25">
      <c r="A104" s="67" t="s">
        <v>378</v>
      </c>
      <c r="B104" s="67" t="s">
        <v>594</v>
      </c>
      <c r="C104" s="155">
        <v>5.6000802112296036E-5</v>
      </c>
    </row>
    <row r="105" spans="1:3" x14ac:dyDescent="0.25">
      <c r="A105" s="67" t="s">
        <v>379</v>
      </c>
      <c r="B105" s="67" t="s">
        <v>594</v>
      </c>
      <c r="C105" s="155">
        <v>5.5854312719625603E-5</v>
      </c>
    </row>
    <row r="106" spans="1:3" x14ac:dyDescent="0.25">
      <c r="A106" s="67" t="s">
        <v>380</v>
      </c>
      <c r="B106" s="67" t="s">
        <v>594</v>
      </c>
      <c r="C106" s="155">
        <v>4.7154636542667381E-5</v>
      </c>
    </row>
    <row r="107" spans="1:3" x14ac:dyDescent="0.25">
      <c r="A107" s="67" t="s">
        <v>381</v>
      </c>
      <c r="B107" s="67" t="s">
        <v>594</v>
      </c>
      <c r="C107" s="155">
        <v>4.4975233129264444E-5</v>
      </c>
    </row>
    <row r="108" spans="1:3" x14ac:dyDescent="0.25">
      <c r="A108" s="67" t="s">
        <v>382</v>
      </c>
      <c r="B108" s="67" t="s">
        <v>594</v>
      </c>
      <c r="C108" s="155">
        <v>4.3839192941208039E-5</v>
      </c>
    </row>
    <row r="109" spans="1:3" x14ac:dyDescent="0.25">
      <c r="A109" s="67" t="s">
        <v>383</v>
      </c>
      <c r="B109" s="67" t="s">
        <v>594</v>
      </c>
      <c r="C109" s="155">
        <v>3.9187407329061305E-5</v>
      </c>
    </row>
    <row r="110" spans="1:3" x14ac:dyDescent="0.25">
      <c r="A110" s="67" t="s">
        <v>384</v>
      </c>
      <c r="B110" s="67" t="s">
        <v>594</v>
      </c>
      <c r="C110" s="155">
        <v>3.858949144061057E-5</v>
      </c>
    </row>
    <row r="111" spans="1:3" x14ac:dyDescent="0.25">
      <c r="A111" s="67" t="s">
        <v>385</v>
      </c>
      <c r="B111" s="67" t="s">
        <v>594</v>
      </c>
      <c r="C111" s="155">
        <v>3.7979617234390819E-5</v>
      </c>
    </row>
    <row r="112" spans="1:3" x14ac:dyDescent="0.25">
      <c r="A112" s="67" t="s">
        <v>386</v>
      </c>
      <c r="B112" s="67" t="s">
        <v>594</v>
      </c>
      <c r="C112" s="155">
        <v>3.7357784710402053E-5</v>
      </c>
    </row>
    <row r="113" spans="1:3" x14ac:dyDescent="0.25">
      <c r="A113" s="67" t="s">
        <v>387</v>
      </c>
      <c r="B113" s="67" t="s">
        <v>594</v>
      </c>
      <c r="C113" s="155">
        <v>3.7106660037252745E-5</v>
      </c>
    </row>
    <row r="114" spans="1:3" x14ac:dyDescent="0.25">
      <c r="A114" s="67" t="s">
        <v>388</v>
      </c>
      <c r="B114" s="67" t="s">
        <v>594</v>
      </c>
      <c r="C114" s="155">
        <v>3.6759868821951312E-5</v>
      </c>
    </row>
    <row r="115" spans="1:3" x14ac:dyDescent="0.25">
      <c r="A115" s="67" t="s">
        <v>389</v>
      </c>
      <c r="B115" s="67" t="s">
        <v>594</v>
      </c>
      <c r="C115" s="155">
        <v>3.4750871436756839E-5</v>
      </c>
    </row>
    <row r="116" spans="1:3" x14ac:dyDescent="0.25">
      <c r="A116" s="67" t="s">
        <v>390</v>
      </c>
      <c r="B116" s="67" t="s">
        <v>594</v>
      </c>
      <c r="C116" s="155">
        <v>3.4499746763607531E-5</v>
      </c>
    </row>
    <row r="117" spans="1:3" x14ac:dyDescent="0.25">
      <c r="A117" s="67" t="s">
        <v>391</v>
      </c>
      <c r="B117" s="67" t="s">
        <v>594</v>
      </c>
      <c r="C117" s="155">
        <v>3.2084166574266553E-5</v>
      </c>
    </row>
    <row r="118" spans="1:3" x14ac:dyDescent="0.25">
      <c r="A118" s="67" t="s">
        <v>392</v>
      </c>
      <c r="B118" s="67" t="s">
        <v>594</v>
      </c>
      <c r="C118" s="155">
        <v>3.0649168441984784E-5</v>
      </c>
    </row>
    <row r="119" spans="1:3" x14ac:dyDescent="0.25">
      <c r="A119" s="67" t="s">
        <v>393</v>
      </c>
      <c r="B119" s="67" t="s">
        <v>594</v>
      </c>
      <c r="C119" s="155">
        <v>3.003929423576503E-5</v>
      </c>
    </row>
    <row r="120" spans="1:3" x14ac:dyDescent="0.25">
      <c r="A120" s="67" t="s">
        <v>394</v>
      </c>
      <c r="B120" s="67" t="s">
        <v>594</v>
      </c>
      <c r="C120" s="155">
        <v>2.9907752740305868E-5</v>
      </c>
    </row>
    <row r="121" spans="1:3" x14ac:dyDescent="0.25">
      <c r="A121" s="67" t="s">
        <v>395</v>
      </c>
      <c r="B121" s="67" t="s">
        <v>594</v>
      </c>
      <c r="C121" s="155">
        <v>2.8807587505556513E-5</v>
      </c>
    </row>
    <row r="122" spans="1:3" x14ac:dyDescent="0.25">
      <c r="A122" s="67" t="s">
        <v>396</v>
      </c>
      <c r="B122" s="67" t="s">
        <v>594</v>
      </c>
      <c r="C122" s="155">
        <v>2.865212937455932E-5</v>
      </c>
    </row>
    <row r="123" spans="1:3" x14ac:dyDescent="0.25">
      <c r="A123" s="67" t="s">
        <v>397</v>
      </c>
      <c r="B123" s="67" t="s">
        <v>594</v>
      </c>
      <c r="C123" s="155">
        <v>2.7456297597657847E-5</v>
      </c>
    </row>
    <row r="124" spans="1:3" x14ac:dyDescent="0.25">
      <c r="A124" s="67" t="s">
        <v>398</v>
      </c>
      <c r="B124" s="67" t="s">
        <v>594</v>
      </c>
      <c r="C124" s="155">
        <v>2.6595298718288785E-5</v>
      </c>
    </row>
    <row r="125" spans="1:3" x14ac:dyDescent="0.25">
      <c r="A125" s="67" t="s">
        <v>399</v>
      </c>
      <c r="B125" s="67" t="s">
        <v>594</v>
      </c>
      <c r="C125" s="155">
        <v>2.5674508250074651E-5</v>
      </c>
    </row>
    <row r="126" spans="1:3" x14ac:dyDescent="0.25">
      <c r="A126" s="67" t="s">
        <v>400</v>
      </c>
      <c r="B126" s="67" t="s">
        <v>594</v>
      </c>
      <c r="C126" s="155">
        <v>2.5013811193336586E-5</v>
      </c>
    </row>
    <row r="127" spans="1:3" x14ac:dyDescent="0.25">
      <c r="A127" s="67" t="s">
        <v>401</v>
      </c>
      <c r="B127" s="67" t="s">
        <v>594</v>
      </c>
      <c r="C127" s="155">
        <v>2.3617677593804112E-5</v>
      </c>
    </row>
    <row r="128" spans="1:3" x14ac:dyDescent="0.25">
      <c r="A128" s="67" t="s">
        <v>402</v>
      </c>
      <c r="B128" s="67" t="s">
        <v>594</v>
      </c>
      <c r="C128" s="155">
        <v>2.353396936942101E-5</v>
      </c>
    </row>
    <row r="129" spans="1:3" x14ac:dyDescent="0.25">
      <c r="A129" s="67" t="s">
        <v>403</v>
      </c>
      <c r="B129" s="67" t="s">
        <v>594</v>
      </c>
      <c r="C129" s="155">
        <v>2.2170721143753331E-5</v>
      </c>
    </row>
    <row r="130" spans="1:3" x14ac:dyDescent="0.25">
      <c r="A130" s="67" t="s">
        <v>404</v>
      </c>
      <c r="B130" s="67" t="s">
        <v>594</v>
      </c>
      <c r="C130" s="155">
        <v>2.1524971984226534E-5</v>
      </c>
    </row>
    <row r="131" spans="1:3" x14ac:dyDescent="0.25">
      <c r="A131" s="67" t="s">
        <v>405</v>
      </c>
      <c r="B131" s="67" t="s">
        <v>594</v>
      </c>
      <c r="C131" s="155">
        <v>2.1524971984226534E-5</v>
      </c>
    </row>
    <row r="132" spans="1:3" x14ac:dyDescent="0.25">
      <c r="A132" s="67" t="s">
        <v>406</v>
      </c>
      <c r="B132" s="67" t="s">
        <v>594</v>
      </c>
      <c r="C132" s="155">
        <v>1.9157225065961615E-5</v>
      </c>
    </row>
    <row r="133" spans="1:3" x14ac:dyDescent="0.25">
      <c r="A133" s="67" t="s">
        <v>407</v>
      </c>
      <c r="B133" s="67" t="s">
        <v>594</v>
      </c>
      <c r="C133" s="155">
        <v>1.8583225813048908E-5</v>
      </c>
    </row>
    <row r="134" spans="1:3" x14ac:dyDescent="0.25">
      <c r="A134" s="67" t="s">
        <v>408</v>
      </c>
      <c r="B134" s="67" t="s">
        <v>594</v>
      </c>
      <c r="C134" s="155">
        <v>1.8535392541972849E-5</v>
      </c>
    </row>
    <row r="135" spans="1:3" x14ac:dyDescent="0.25">
      <c r="A135" s="67" t="s">
        <v>409</v>
      </c>
      <c r="B135" s="67" t="s">
        <v>594</v>
      </c>
      <c r="C135" s="155">
        <v>1.6909061325386843E-5</v>
      </c>
    </row>
    <row r="136" spans="1:3" x14ac:dyDescent="0.25">
      <c r="A136" s="67" t="s">
        <v>410</v>
      </c>
      <c r="B136" s="67" t="s">
        <v>594</v>
      </c>
      <c r="C136" s="155">
        <v>1.3710211322175402E-5</v>
      </c>
    </row>
    <row r="137" spans="1:3" x14ac:dyDescent="0.25">
      <c r="A137" s="67" t="s">
        <v>411</v>
      </c>
      <c r="B137" s="67" t="s">
        <v>594</v>
      </c>
      <c r="C137" s="155">
        <v>1.3154149545916215E-5</v>
      </c>
    </row>
    <row r="138" spans="1:3" x14ac:dyDescent="0.25">
      <c r="A138" s="67" t="s">
        <v>412</v>
      </c>
      <c r="B138" s="67" t="s">
        <v>594</v>
      </c>
      <c r="C138" s="155">
        <v>1.2616025246310551E-5</v>
      </c>
    </row>
    <row r="139" spans="1:3" x14ac:dyDescent="0.25">
      <c r="A139" s="67" t="s">
        <v>413</v>
      </c>
      <c r="B139" s="67" t="s">
        <v>594</v>
      </c>
      <c r="C139" s="155">
        <v>1.2221400759933066E-5</v>
      </c>
    </row>
    <row r="140" spans="1:3" x14ac:dyDescent="0.25">
      <c r="A140" s="67" t="s">
        <v>414</v>
      </c>
      <c r="B140" s="67" t="s">
        <v>594</v>
      </c>
      <c r="C140" s="155">
        <v>1.2161609171087992E-5</v>
      </c>
    </row>
    <row r="141" spans="1:3" x14ac:dyDescent="0.25">
      <c r="A141" s="67" t="s">
        <v>415</v>
      </c>
      <c r="B141" s="67" t="s">
        <v>594</v>
      </c>
      <c r="C141" s="155">
        <v>1.1671318142558388E-5</v>
      </c>
    </row>
    <row r="142" spans="1:3" x14ac:dyDescent="0.25">
      <c r="A142" s="67" t="s">
        <v>416</v>
      </c>
      <c r="B142" s="67" t="s">
        <v>594</v>
      </c>
      <c r="C142" s="155">
        <v>1.130061029171893E-5</v>
      </c>
    </row>
    <row r="143" spans="1:3" x14ac:dyDescent="0.25">
      <c r="A143" s="67" t="s">
        <v>417</v>
      </c>
      <c r="B143" s="67" t="s">
        <v>594</v>
      </c>
      <c r="C143" s="155">
        <v>1.1264735338411887E-5</v>
      </c>
    </row>
    <row r="144" spans="1:3" x14ac:dyDescent="0.25">
      <c r="A144" s="67" t="s">
        <v>417</v>
      </c>
      <c r="B144" s="67" t="s">
        <v>594</v>
      </c>
      <c r="C144" s="155">
        <v>1.1264735338411887E-5</v>
      </c>
    </row>
    <row r="145" spans="1:3" x14ac:dyDescent="0.25">
      <c r="A145" s="67" t="s">
        <v>418</v>
      </c>
      <c r="B145" s="67" t="s">
        <v>594</v>
      </c>
      <c r="C145" s="155">
        <v>1.0523319636732973E-5</v>
      </c>
    </row>
    <row r="146" spans="1:3" x14ac:dyDescent="0.25">
      <c r="A146" s="67" t="s">
        <v>419</v>
      </c>
      <c r="B146" s="67" t="s">
        <v>594</v>
      </c>
      <c r="C146" s="155">
        <v>1.0260236645814649E-5</v>
      </c>
    </row>
    <row r="147" spans="1:3" x14ac:dyDescent="0.25">
      <c r="A147" s="67" t="s">
        <v>420</v>
      </c>
      <c r="B147" s="67" t="s">
        <v>594</v>
      </c>
      <c r="C147" s="155">
        <v>1.0236320010276619E-5</v>
      </c>
    </row>
    <row r="148" spans="1:3" x14ac:dyDescent="0.25">
      <c r="A148" s="67" t="s">
        <v>421</v>
      </c>
      <c r="B148" s="67" t="s">
        <v>594</v>
      </c>
      <c r="C148" s="155">
        <v>1.0128695150355487E-5</v>
      </c>
    </row>
    <row r="149" spans="1:3" x14ac:dyDescent="0.25">
      <c r="A149" s="67" t="s">
        <v>422</v>
      </c>
      <c r="B149" s="67" t="s">
        <v>594</v>
      </c>
      <c r="C149" s="155">
        <v>9.3633628131385429E-6</v>
      </c>
    </row>
    <row r="150" spans="1:3" x14ac:dyDescent="0.25">
      <c r="A150" s="67" t="s">
        <v>423</v>
      </c>
      <c r="B150" s="67" t="s">
        <v>594</v>
      </c>
      <c r="C150" s="155">
        <v>9.1600714110652922E-6</v>
      </c>
    </row>
    <row r="151" spans="1:3" x14ac:dyDescent="0.25">
      <c r="A151" s="67" t="s">
        <v>424</v>
      </c>
      <c r="B151" s="67" t="s">
        <v>594</v>
      </c>
      <c r="C151" s="155">
        <v>8.5262805693075104E-6</v>
      </c>
    </row>
    <row r="152" spans="1:3" x14ac:dyDescent="0.25">
      <c r="A152" s="67" t="s">
        <v>425</v>
      </c>
      <c r="B152" s="67" t="s">
        <v>594</v>
      </c>
      <c r="C152" s="155">
        <v>7.9522813163948034E-6</v>
      </c>
    </row>
    <row r="153" spans="1:3" x14ac:dyDescent="0.25">
      <c r="A153" s="67" t="s">
        <v>426</v>
      </c>
      <c r="B153" s="67" t="s">
        <v>594</v>
      </c>
      <c r="C153" s="155">
        <v>7.5815734655553463E-6</v>
      </c>
    </row>
    <row r="154" spans="1:3" x14ac:dyDescent="0.25">
      <c r="A154" s="67" t="s">
        <v>427</v>
      </c>
      <c r="B154" s="67" t="s">
        <v>594</v>
      </c>
      <c r="C154" s="155">
        <v>6.8042828105693877E-6</v>
      </c>
    </row>
    <row r="155" spans="1:3" x14ac:dyDescent="0.25">
      <c r="A155" s="67" t="s">
        <v>428</v>
      </c>
      <c r="B155" s="67" t="s">
        <v>594</v>
      </c>
      <c r="C155" s="155">
        <v>6.1944086043496364E-6</v>
      </c>
    </row>
    <row r="156" spans="1:3" x14ac:dyDescent="0.25">
      <c r="A156" s="67" t="s">
        <v>429</v>
      </c>
      <c r="B156" s="67" t="s">
        <v>594</v>
      </c>
      <c r="C156" s="155">
        <v>5.2975347716735307E-6</v>
      </c>
    </row>
    <row r="157" spans="1:3" x14ac:dyDescent="0.25">
      <c r="A157" s="67" t="s">
        <v>430</v>
      </c>
      <c r="B157" s="67" t="s">
        <v>594</v>
      </c>
      <c r="C157" s="155">
        <v>5.0224934629861911E-6</v>
      </c>
    </row>
    <row r="158" spans="1:3" x14ac:dyDescent="0.25">
      <c r="A158" s="67" t="s">
        <v>431</v>
      </c>
      <c r="B158" s="67" t="s">
        <v>594</v>
      </c>
      <c r="C158" s="155">
        <v>3.8147033683157023E-6</v>
      </c>
    </row>
    <row r="159" spans="1:3" x14ac:dyDescent="0.25">
      <c r="A159" s="67" t="s">
        <v>432</v>
      </c>
      <c r="B159" s="67" t="s">
        <v>594</v>
      </c>
      <c r="C159" s="155">
        <v>3.5755370129354076E-6</v>
      </c>
    </row>
    <row r="160" spans="1:3" x14ac:dyDescent="0.25">
      <c r="A160" s="67" t="s">
        <v>433</v>
      </c>
      <c r="B160" s="67" t="s">
        <v>594</v>
      </c>
      <c r="C160" s="155">
        <v>3.2765790687100393E-6</v>
      </c>
    </row>
    <row r="161" spans="1:3" x14ac:dyDescent="0.25">
      <c r="A161" s="67" t="s">
        <v>434</v>
      </c>
      <c r="B161" s="67" t="s">
        <v>594</v>
      </c>
      <c r="C161" s="155">
        <v>0</v>
      </c>
    </row>
    <row r="162" spans="1:3" x14ac:dyDescent="0.25">
      <c r="A162" s="67" t="s">
        <v>435</v>
      </c>
      <c r="B162" s="67" t="s">
        <v>594</v>
      </c>
      <c r="C162" s="155">
        <v>0</v>
      </c>
    </row>
    <row r="163" spans="1:3" x14ac:dyDescent="0.25">
      <c r="A163" s="67" t="s">
        <v>436</v>
      </c>
      <c r="B163" s="67" t="s">
        <v>594</v>
      </c>
      <c r="C163" s="155">
        <v>0</v>
      </c>
    </row>
    <row r="164" spans="1:3" x14ac:dyDescent="0.25">
      <c r="A164" s="67" t="s">
        <v>437</v>
      </c>
      <c r="B164" s="67" t="s">
        <v>594</v>
      </c>
      <c r="C164" s="155">
        <v>0</v>
      </c>
    </row>
    <row r="165" spans="1:3" x14ac:dyDescent="0.25">
      <c r="A165" s="67" t="s">
        <v>438</v>
      </c>
      <c r="B165" s="67" t="s">
        <v>594</v>
      </c>
      <c r="C165" s="155">
        <v>0</v>
      </c>
    </row>
    <row r="166" spans="1:3" x14ac:dyDescent="0.25">
      <c r="A166" s="67" t="s">
        <v>439</v>
      </c>
      <c r="B166" s="67" t="s">
        <v>594</v>
      </c>
      <c r="C166" s="155">
        <v>0</v>
      </c>
    </row>
    <row r="167" spans="1:3" x14ac:dyDescent="0.25">
      <c r="A167" s="67" t="s">
        <v>440</v>
      </c>
      <c r="B167" s="67" t="s">
        <v>594</v>
      </c>
      <c r="C167" s="155">
        <v>0</v>
      </c>
    </row>
    <row r="168" spans="1:3" x14ac:dyDescent="0.25">
      <c r="A168" s="67" t="s">
        <v>441</v>
      </c>
      <c r="B168" s="67" t="s">
        <v>594</v>
      </c>
      <c r="C168" s="155">
        <v>0</v>
      </c>
    </row>
    <row r="169" spans="1:3" x14ac:dyDescent="0.25">
      <c r="A169" s="67" t="s">
        <v>442</v>
      </c>
      <c r="B169" s="67" t="s">
        <v>594</v>
      </c>
      <c r="C169" s="155">
        <v>0</v>
      </c>
    </row>
    <row r="170" spans="1:3" x14ac:dyDescent="0.25">
      <c r="A170" s="67" t="s">
        <v>443</v>
      </c>
      <c r="B170" s="67" t="s">
        <v>594</v>
      </c>
      <c r="C170" s="155">
        <v>0</v>
      </c>
    </row>
    <row r="171" spans="1:3" x14ac:dyDescent="0.25">
      <c r="A171" s="67" t="s">
        <v>444</v>
      </c>
      <c r="B171" s="67" t="s">
        <v>594</v>
      </c>
      <c r="C171" s="155">
        <v>0</v>
      </c>
    </row>
    <row r="172" spans="1:3" x14ac:dyDescent="0.25">
      <c r="A172" s="67" t="s">
        <v>445</v>
      </c>
      <c r="B172" s="67" t="s">
        <v>594</v>
      </c>
      <c r="C172" s="155">
        <v>0</v>
      </c>
    </row>
    <row r="173" spans="1:3" x14ac:dyDescent="0.25">
      <c r="A173" s="67" t="s">
        <v>446</v>
      </c>
      <c r="B173" s="67" t="s">
        <v>594</v>
      </c>
      <c r="C173" s="155">
        <v>0</v>
      </c>
    </row>
    <row r="174" spans="1:3" x14ac:dyDescent="0.25">
      <c r="A174" s="67" t="s">
        <v>447</v>
      </c>
      <c r="B174" s="67" t="s">
        <v>594</v>
      </c>
      <c r="C174" s="155">
        <v>0</v>
      </c>
    </row>
    <row r="175" spans="1:3" x14ac:dyDescent="0.25">
      <c r="A175" s="67" t="s">
        <v>448</v>
      </c>
      <c r="B175" s="67" t="s">
        <v>594</v>
      </c>
      <c r="C175" s="155">
        <v>0</v>
      </c>
    </row>
    <row r="176" spans="1:3" x14ac:dyDescent="0.25">
      <c r="A176" s="67" t="s">
        <v>449</v>
      </c>
      <c r="B176" s="67" t="s">
        <v>594</v>
      </c>
      <c r="C176" s="155">
        <v>0</v>
      </c>
    </row>
    <row r="177" spans="1:3" x14ac:dyDescent="0.25">
      <c r="A177" s="67" t="s">
        <v>450</v>
      </c>
      <c r="B177" s="67" t="s">
        <v>594</v>
      </c>
      <c r="C177" s="155">
        <v>0</v>
      </c>
    </row>
    <row r="178" spans="1:3" x14ac:dyDescent="0.25">
      <c r="A178" s="67" t="s">
        <v>451</v>
      </c>
      <c r="B178" s="67" t="s">
        <v>594</v>
      </c>
      <c r="C178" s="155">
        <v>0</v>
      </c>
    </row>
    <row r="179" spans="1:3" x14ac:dyDescent="0.25">
      <c r="A179" s="67" t="s">
        <v>452</v>
      </c>
      <c r="B179" s="67" t="s">
        <v>594</v>
      </c>
      <c r="C179" s="155">
        <v>0</v>
      </c>
    </row>
    <row r="180" spans="1:3" x14ac:dyDescent="0.25">
      <c r="A180" s="67" t="s">
        <v>453</v>
      </c>
      <c r="B180" s="67" t="s">
        <v>594</v>
      </c>
      <c r="C180" s="155">
        <v>0</v>
      </c>
    </row>
    <row r="181" spans="1:3" x14ac:dyDescent="0.25">
      <c r="A181" s="67" t="s">
        <v>454</v>
      </c>
      <c r="B181" s="67" t="s">
        <v>594</v>
      </c>
      <c r="C181" s="155">
        <v>0</v>
      </c>
    </row>
    <row r="182" spans="1:3" x14ac:dyDescent="0.25">
      <c r="A182" s="67" t="s">
        <v>455</v>
      </c>
      <c r="B182" s="67" t="s">
        <v>594</v>
      </c>
      <c r="C182" s="155">
        <v>0</v>
      </c>
    </row>
    <row r="183" spans="1:3" x14ac:dyDescent="0.25">
      <c r="A183" s="67" t="s">
        <v>456</v>
      </c>
      <c r="B183" s="67" t="s">
        <v>594</v>
      </c>
      <c r="C183" s="155">
        <v>0</v>
      </c>
    </row>
    <row r="184" spans="1:3" x14ac:dyDescent="0.25">
      <c r="A184" s="67" t="s">
        <v>457</v>
      </c>
      <c r="B184" s="67" t="s">
        <v>594</v>
      </c>
      <c r="C184" s="155">
        <v>0</v>
      </c>
    </row>
    <row r="185" spans="1:3" x14ac:dyDescent="0.25">
      <c r="A185" s="67" t="s">
        <v>458</v>
      </c>
      <c r="B185" s="67" t="s">
        <v>594</v>
      </c>
      <c r="C185" s="155">
        <v>0</v>
      </c>
    </row>
    <row r="186" spans="1:3" x14ac:dyDescent="0.25">
      <c r="A186" s="67" t="s">
        <v>459</v>
      </c>
      <c r="B186" s="67" t="s">
        <v>594</v>
      </c>
      <c r="C186" s="155">
        <v>0</v>
      </c>
    </row>
    <row r="187" spans="1:3" x14ac:dyDescent="0.25">
      <c r="A187" s="67" t="s">
        <v>460</v>
      </c>
      <c r="B187" s="67" t="s">
        <v>594</v>
      </c>
      <c r="C187" s="155">
        <v>0</v>
      </c>
    </row>
    <row r="188" spans="1:3" x14ac:dyDescent="0.25">
      <c r="A188" s="67" t="s">
        <v>461</v>
      </c>
      <c r="B188" s="67" t="s">
        <v>594</v>
      </c>
      <c r="C188" s="155">
        <v>0</v>
      </c>
    </row>
    <row r="189" spans="1:3" x14ac:dyDescent="0.25">
      <c r="A189" s="67" t="s">
        <v>462</v>
      </c>
      <c r="B189" s="67" t="s">
        <v>594</v>
      </c>
      <c r="C189" s="155">
        <v>0</v>
      </c>
    </row>
    <row r="190" spans="1:3" x14ac:dyDescent="0.25">
      <c r="A190" s="67" t="s">
        <v>463</v>
      </c>
      <c r="B190" s="67" t="s">
        <v>594</v>
      </c>
      <c r="C190" s="155">
        <v>0</v>
      </c>
    </row>
    <row r="191" spans="1:3" x14ac:dyDescent="0.25">
      <c r="A191" s="67" t="s">
        <v>464</v>
      </c>
      <c r="B191" s="67" t="s">
        <v>594</v>
      </c>
      <c r="C191" s="155">
        <v>0</v>
      </c>
    </row>
    <row r="192" spans="1:3" x14ac:dyDescent="0.25">
      <c r="A192" s="67" t="s">
        <v>465</v>
      </c>
      <c r="B192" s="67" t="s">
        <v>594</v>
      </c>
      <c r="C192" s="155">
        <v>0</v>
      </c>
    </row>
    <row r="193" spans="1:3" x14ac:dyDescent="0.25">
      <c r="A193" s="67" t="s">
        <v>466</v>
      </c>
      <c r="B193" s="67" t="s">
        <v>594</v>
      </c>
      <c r="C193" s="155">
        <v>0</v>
      </c>
    </row>
    <row r="194" spans="1:3" x14ac:dyDescent="0.25">
      <c r="A194" s="67" t="s">
        <v>467</v>
      </c>
      <c r="B194" s="67" t="s">
        <v>594</v>
      </c>
      <c r="C194" s="155">
        <v>0</v>
      </c>
    </row>
    <row r="195" spans="1:3" x14ac:dyDescent="0.25">
      <c r="A195" s="67" t="s">
        <v>468</v>
      </c>
      <c r="B195" s="67" t="s">
        <v>594</v>
      </c>
      <c r="C195" s="155">
        <v>0</v>
      </c>
    </row>
    <row r="196" spans="1:3" x14ac:dyDescent="0.25">
      <c r="A196" s="67" t="s">
        <v>469</v>
      </c>
      <c r="B196" s="67" t="s">
        <v>594</v>
      </c>
      <c r="C196" s="155">
        <v>0</v>
      </c>
    </row>
    <row r="197" spans="1:3" x14ac:dyDescent="0.25">
      <c r="A197" s="67" t="s">
        <v>470</v>
      </c>
      <c r="B197" s="67" t="s">
        <v>594</v>
      </c>
      <c r="C197" s="155">
        <v>0</v>
      </c>
    </row>
    <row r="198" spans="1:3" x14ac:dyDescent="0.25">
      <c r="A198" s="67" t="s">
        <v>471</v>
      </c>
      <c r="B198" s="67" t="s">
        <v>594</v>
      </c>
      <c r="C198" s="155">
        <v>0</v>
      </c>
    </row>
    <row r="199" spans="1:3" x14ac:dyDescent="0.25">
      <c r="A199" s="67" t="s">
        <v>472</v>
      </c>
      <c r="B199" s="67" t="s">
        <v>594</v>
      </c>
      <c r="C199" s="155">
        <v>0</v>
      </c>
    </row>
    <row r="200" spans="1:3" x14ac:dyDescent="0.25">
      <c r="A200" s="67" t="s">
        <v>473</v>
      </c>
      <c r="B200" s="67" t="s">
        <v>594</v>
      </c>
      <c r="C200" s="155">
        <v>0</v>
      </c>
    </row>
    <row r="201" spans="1:3" x14ac:dyDescent="0.25">
      <c r="A201" s="67" t="s">
        <v>474</v>
      </c>
      <c r="B201" s="67" t="s">
        <v>594</v>
      </c>
      <c r="C201" s="155">
        <v>0</v>
      </c>
    </row>
    <row r="202" spans="1:3" x14ac:dyDescent="0.25">
      <c r="A202" s="67" t="s">
        <v>475</v>
      </c>
      <c r="B202" s="67" t="s">
        <v>594</v>
      </c>
      <c r="C202" s="155">
        <v>0</v>
      </c>
    </row>
    <row r="203" spans="1:3" x14ac:dyDescent="0.25">
      <c r="A203" s="67" t="s">
        <v>476</v>
      </c>
      <c r="B203" s="67" t="s">
        <v>594</v>
      </c>
      <c r="C203" s="155">
        <v>0</v>
      </c>
    </row>
    <row r="204" spans="1:3" x14ac:dyDescent="0.25">
      <c r="A204" s="67" t="s">
        <v>477</v>
      </c>
      <c r="B204" s="67" t="s">
        <v>594</v>
      </c>
      <c r="C204" s="155">
        <v>0</v>
      </c>
    </row>
    <row r="205" spans="1:3" x14ac:dyDescent="0.25">
      <c r="A205" s="67" t="s">
        <v>478</v>
      </c>
      <c r="B205" s="67" t="s">
        <v>594</v>
      </c>
      <c r="C205" s="155">
        <v>0</v>
      </c>
    </row>
    <row r="206" spans="1:3" x14ac:dyDescent="0.25">
      <c r="A206" s="67" t="s">
        <v>479</v>
      </c>
      <c r="B206" s="67" t="s">
        <v>594</v>
      </c>
      <c r="C206" s="155">
        <v>0</v>
      </c>
    </row>
    <row r="207" spans="1:3" x14ac:dyDescent="0.25">
      <c r="A207" s="67" t="s">
        <v>480</v>
      </c>
      <c r="B207" s="67" t="s">
        <v>594</v>
      </c>
      <c r="C207" s="155">
        <v>0</v>
      </c>
    </row>
    <row r="208" spans="1:3" x14ac:dyDescent="0.25">
      <c r="A208" s="67" t="s">
        <v>481</v>
      </c>
      <c r="B208" s="67" t="s">
        <v>594</v>
      </c>
      <c r="C208" s="155">
        <v>0</v>
      </c>
    </row>
    <row r="209" spans="1:3" x14ac:dyDescent="0.25">
      <c r="A209" s="67" t="s">
        <v>482</v>
      </c>
      <c r="B209" s="67" t="s">
        <v>594</v>
      </c>
      <c r="C209" s="155">
        <v>0</v>
      </c>
    </row>
    <row r="210" spans="1:3" x14ac:dyDescent="0.25">
      <c r="A210" s="67" t="s">
        <v>483</v>
      </c>
      <c r="B210" s="67" t="s">
        <v>594</v>
      </c>
      <c r="C210" s="155">
        <v>0</v>
      </c>
    </row>
    <row r="211" spans="1:3" x14ac:dyDescent="0.25">
      <c r="A211" s="67" t="s">
        <v>484</v>
      </c>
      <c r="B211" s="67" t="s">
        <v>594</v>
      </c>
      <c r="C211" s="155">
        <v>0</v>
      </c>
    </row>
    <row r="212" spans="1:3" x14ac:dyDescent="0.25">
      <c r="A212" s="67" t="s">
        <v>485</v>
      </c>
      <c r="B212" s="67" t="s">
        <v>594</v>
      </c>
      <c r="C212" s="155">
        <v>0</v>
      </c>
    </row>
    <row r="213" spans="1:3" x14ac:dyDescent="0.25">
      <c r="A213" s="67" t="s">
        <v>486</v>
      </c>
      <c r="B213" s="67" t="s">
        <v>594</v>
      </c>
      <c r="C213" s="155">
        <v>0</v>
      </c>
    </row>
    <row r="214" spans="1:3" x14ac:dyDescent="0.25">
      <c r="A214" s="67" t="s">
        <v>487</v>
      </c>
      <c r="B214" s="67" t="s">
        <v>594</v>
      </c>
      <c r="C214" s="155">
        <v>0</v>
      </c>
    </row>
    <row r="215" spans="1:3" x14ac:dyDescent="0.25">
      <c r="A215" s="67" t="s">
        <v>488</v>
      </c>
      <c r="B215" s="67" t="s">
        <v>594</v>
      </c>
      <c r="C215" s="155">
        <v>0</v>
      </c>
    </row>
    <row r="216" spans="1:3" x14ac:dyDescent="0.25">
      <c r="A216" s="67" t="s">
        <v>489</v>
      </c>
      <c r="B216" s="67" t="s">
        <v>594</v>
      </c>
      <c r="C216" s="155">
        <v>0</v>
      </c>
    </row>
    <row r="217" spans="1:3" x14ac:dyDescent="0.25">
      <c r="A217" s="67" t="s">
        <v>490</v>
      </c>
      <c r="B217" s="67" t="s">
        <v>594</v>
      </c>
      <c r="C217" s="155">
        <v>0</v>
      </c>
    </row>
    <row r="218" spans="1:3" x14ac:dyDescent="0.25">
      <c r="A218" s="67" t="s">
        <v>491</v>
      </c>
      <c r="B218" s="67" t="s">
        <v>594</v>
      </c>
      <c r="C218" s="155">
        <v>0</v>
      </c>
    </row>
    <row r="219" spans="1:3" x14ac:dyDescent="0.25">
      <c r="A219" s="67" t="s">
        <v>492</v>
      </c>
      <c r="B219" s="67" t="s">
        <v>594</v>
      </c>
      <c r="C219" s="155">
        <v>0</v>
      </c>
    </row>
    <row r="220" spans="1:3" x14ac:dyDescent="0.25">
      <c r="A220" s="67" t="s">
        <v>493</v>
      </c>
      <c r="B220" s="67" t="s">
        <v>594</v>
      </c>
      <c r="C220" s="155">
        <v>0</v>
      </c>
    </row>
    <row r="221" spans="1:3" x14ac:dyDescent="0.25">
      <c r="A221" s="67" t="s">
        <v>494</v>
      </c>
      <c r="B221" s="67" t="s">
        <v>594</v>
      </c>
      <c r="C221" s="155">
        <v>0</v>
      </c>
    </row>
    <row r="222" spans="1:3" x14ac:dyDescent="0.25">
      <c r="A222" s="67" t="s">
        <v>495</v>
      </c>
      <c r="B222" s="67" t="s">
        <v>594</v>
      </c>
      <c r="C222" s="155">
        <v>0</v>
      </c>
    </row>
    <row r="223" spans="1:3" x14ac:dyDescent="0.25">
      <c r="A223" s="67" t="s">
        <v>496</v>
      </c>
      <c r="B223" s="67" t="s">
        <v>594</v>
      </c>
      <c r="C223" s="155">
        <v>0</v>
      </c>
    </row>
    <row r="224" spans="1:3" x14ac:dyDescent="0.25">
      <c r="A224" s="67" t="s">
        <v>497</v>
      </c>
      <c r="B224" s="67" t="s">
        <v>594</v>
      </c>
      <c r="C224" s="155">
        <v>0</v>
      </c>
    </row>
    <row r="225" spans="1:3" x14ac:dyDescent="0.25">
      <c r="A225" s="67" t="s">
        <v>498</v>
      </c>
      <c r="B225" s="67" t="s">
        <v>594</v>
      </c>
      <c r="C225" s="155">
        <v>0</v>
      </c>
    </row>
    <row r="226" spans="1:3" x14ac:dyDescent="0.25">
      <c r="A226" s="67" t="s">
        <v>499</v>
      </c>
      <c r="B226" s="67" t="s">
        <v>594</v>
      </c>
      <c r="C226" s="155">
        <v>0</v>
      </c>
    </row>
    <row r="227" spans="1:3" x14ac:dyDescent="0.25">
      <c r="A227" s="67" t="s">
        <v>500</v>
      </c>
      <c r="B227" s="67" t="s">
        <v>594</v>
      </c>
      <c r="C227" s="155">
        <v>0</v>
      </c>
    </row>
    <row r="228" spans="1:3" x14ac:dyDescent="0.25">
      <c r="A228" s="67" t="s">
        <v>501</v>
      </c>
      <c r="B228" s="67" t="s">
        <v>594</v>
      </c>
      <c r="C228" s="155">
        <v>0</v>
      </c>
    </row>
    <row r="229" spans="1:3" x14ac:dyDescent="0.25">
      <c r="A229" s="67" t="s">
        <v>502</v>
      </c>
      <c r="B229" s="67" t="s">
        <v>594</v>
      </c>
      <c r="C229" s="155">
        <v>0</v>
      </c>
    </row>
    <row r="230" spans="1:3" x14ac:dyDescent="0.25">
      <c r="A230" s="67" t="s">
        <v>503</v>
      </c>
      <c r="B230" s="67" t="s">
        <v>594</v>
      </c>
      <c r="C230" s="155">
        <v>0</v>
      </c>
    </row>
    <row r="231" spans="1:3" x14ac:dyDescent="0.25">
      <c r="A231" s="67" t="s">
        <v>504</v>
      </c>
      <c r="B231" s="67" t="s">
        <v>594</v>
      </c>
      <c r="C231" s="155">
        <v>0</v>
      </c>
    </row>
    <row r="232" spans="1:3" x14ac:dyDescent="0.25">
      <c r="A232" s="67" t="s">
        <v>505</v>
      </c>
      <c r="B232" s="67" t="s">
        <v>594</v>
      </c>
      <c r="C232" s="155">
        <v>0</v>
      </c>
    </row>
    <row r="233" spans="1:3" x14ac:dyDescent="0.25">
      <c r="A233" s="67" t="s">
        <v>506</v>
      </c>
      <c r="B233" s="67" t="s">
        <v>594</v>
      </c>
      <c r="C233" s="155">
        <v>0</v>
      </c>
    </row>
    <row r="234" spans="1:3" x14ac:dyDescent="0.25">
      <c r="A234" s="67" t="s">
        <v>507</v>
      </c>
      <c r="B234" s="67" t="s">
        <v>594</v>
      </c>
      <c r="C234" s="155">
        <v>0</v>
      </c>
    </row>
    <row r="235" spans="1:3" x14ac:dyDescent="0.25">
      <c r="A235" s="67" t="s">
        <v>508</v>
      </c>
      <c r="B235" s="67" t="s">
        <v>594</v>
      </c>
      <c r="C235" s="155">
        <v>0</v>
      </c>
    </row>
    <row r="236" spans="1:3" x14ac:dyDescent="0.25">
      <c r="A236" s="67" t="s">
        <v>509</v>
      </c>
      <c r="B236" s="67" t="s">
        <v>594</v>
      </c>
      <c r="C236" s="155">
        <v>0</v>
      </c>
    </row>
    <row r="237" spans="1:3" x14ac:dyDescent="0.25">
      <c r="A237" s="67" t="s">
        <v>510</v>
      </c>
      <c r="B237" s="67" t="s">
        <v>594</v>
      </c>
      <c r="C237" s="155">
        <v>0</v>
      </c>
    </row>
    <row r="238" spans="1:3" x14ac:dyDescent="0.25">
      <c r="A238" s="67" t="s">
        <v>511</v>
      </c>
      <c r="B238" s="67" t="s">
        <v>594</v>
      </c>
      <c r="C238" s="155">
        <v>0</v>
      </c>
    </row>
    <row r="239" spans="1:3" x14ac:dyDescent="0.25">
      <c r="A239" s="67" t="s">
        <v>512</v>
      </c>
      <c r="B239" s="67" t="s">
        <v>594</v>
      </c>
      <c r="C239" s="155">
        <v>0</v>
      </c>
    </row>
    <row r="240" spans="1:3" x14ac:dyDescent="0.25">
      <c r="A240" s="67" t="s">
        <v>513</v>
      </c>
      <c r="B240" s="67" t="s">
        <v>594</v>
      </c>
      <c r="C240" s="155">
        <v>0</v>
      </c>
    </row>
    <row r="241" spans="1:3" x14ac:dyDescent="0.25">
      <c r="A241" s="67" t="s">
        <v>514</v>
      </c>
      <c r="B241" s="67" t="s">
        <v>594</v>
      </c>
      <c r="C241" s="155">
        <v>0</v>
      </c>
    </row>
    <row r="242" spans="1:3" x14ac:dyDescent="0.25">
      <c r="A242" s="67" t="s">
        <v>515</v>
      </c>
      <c r="B242" s="67" t="s">
        <v>594</v>
      </c>
      <c r="C242" s="155">
        <v>0</v>
      </c>
    </row>
    <row r="243" spans="1:3" x14ac:dyDescent="0.25">
      <c r="A243" s="67" t="s">
        <v>516</v>
      </c>
      <c r="B243" s="67" t="s">
        <v>594</v>
      </c>
      <c r="C243" s="155">
        <v>0</v>
      </c>
    </row>
    <row r="244" spans="1:3" x14ac:dyDescent="0.25">
      <c r="A244" s="67" t="s">
        <v>517</v>
      </c>
      <c r="B244" s="67" t="s">
        <v>594</v>
      </c>
      <c r="C244" s="155">
        <v>0</v>
      </c>
    </row>
    <row r="245" spans="1:3" x14ac:dyDescent="0.25">
      <c r="A245" s="67" t="s">
        <v>518</v>
      </c>
      <c r="B245" s="67" t="s">
        <v>594</v>
      </c>
      <c r="C245" s="155">
        <v>0</v>
      </c>
    </row>
    <row r="246" spans="1:3" x14ac:dyDescent="0.25">
      <c r="A246" s="67" t="s">
        <v>519</v>
      </c>
      <c r="B246" s="67" t="s">
        <v>594</v>
      </c>
      <c r="C246" s="155">
        <v>0</v>
      </c>
    </row>
    <row r="247" spans="1:3" x14ac:dyDescent="0.25">
      <c r="A247" s="67" t="s">
        <v>520</v>
      </c>
      <c r="B247" s="67" t="s">
        <v>594</v>
      </c>
      <c r="C247" s="155">
        <v>0</v>
      </c>
    </row>
    <row r="248" spans="1:3" x14ac:dyDescent="0.25">
      <c r="A248" s="67" t="s">
        <v>521</v>
      </c>
      <c r="B248" s="67" t="s">
        <v>594</v>
      </c>
      <c r="C248" s="155">
        <v>0</v>
      </c>
    </row>
    <row r="249" spans="1:3" x14ac:dyDescent="0.25">
      <c r="A249" s="67" t="s">
        <v>522</v>
      </c>
      <c r="B249" s="67" t="s">
        <v>594</v>
      </c>
      <c r="C249" s="155">
        <v>0</v>
      </c>
    </row>
    <row r="250" spans="1:3" x14ac:dyDescent="0.25">
      <c r="A250" s="67" t="s">
        <v>523</v>
      </c>
      <c r="B250" s="67" t="s">
        <v>594</v>
      </c>
      <c r="C250" s="155">
        <v>0</v>
      </c>
    </row>
    <row r="251" spans="1:3" x14ac:dyDescent="0.25">
      <c r="A251" s="67" t="s">
        <v>524</v>
      </c>
      <c r="B251" s="67" t="s">
        <v>594</v>
      </c>
      <c r="C251" s="155">
        <v>0</v>
      </c>
    </row>
    <row r="252" spans="1:3" x14ac:dyDescent="0.25">
      <c r="A252" s="67" t="s">
        <v>525</v>
      </c>
      <c r="B252" s="67" t="s">
        <v>594</v>
      </c>
      <c r="C252" s="155">
        <v>0</v>
      </c>
    </row>
    <row r="253" spans="1:3" x14ac:dyDescent="0.25">
      <c r="A253" s="67" t="s">
        <v>526</v>
      </c>
      <c r="B253" s="67" t="s">
        <v>594</v>
      </c>
      <c r="C253" s="155">
        <v>0</v>
      </c>
    </row>
    <row r="254" spans="1:3" x14ac:dyDescent="0.25">
      <c r="A254" s="67" t="s">
        <v>527</v>
      </c>
      <c r="B254" s="67" t="s">
        <v>594</v>
      </c>
      <c r="C254" s="155">
        <v>0</v>
      </c>
    </row>
    <row r="255" spans="1:3" x14ac:dyDescent="0.25">
      <c r="A255" s="67" t="s">
        <v>528</v>
      </c>
      <c r="B255" s="67" t="s">
        <v>594</v>
      </c>
      <c r="C255" s="155">
        <v>0</v>
      </c>
    </row>
    <row r="256" spans="1:3" x14ac:dyDescent="0.25">
      <c r="A256" s="67" t="s">
        <v>529</v>
      </c>
      <c r="B256" s="67" t="s">
        <v>594</v>
      </c>
      <c r="C256" s="155">
        <v>0</v>
      </c>
    </row>
    <row r="257" spans="1:3" x14ac:dyDescent="0.25">
      <c r="A257" s="67" t="s">
        <v>530</v>
      </c>
      <c r="B257" s="67" t="s">
        <v>594</v>
      </c>
      <c r="C257" s="155">
        <v>0</v>
      </c>
    </row>
    <row r="258" spans="1:3" x14ac:dyDescent="0.25">
      <c r="A258" s="67" t="s">
        <v>531</v>
      </c>
      <c r="B258" s="67" t="s">
        <v>594</v>
      </c>
      <c r="C258" s="155">
        <v>0</v>
      </c>
    </row>
    <row r="259" spans="1:3" x14ac:dyDescent="0.25">
      <c r="A259" s="67" t="s">
        <v>532</v>
      </c>
      <c r="B259" s="67" t="s">
        <v>594</v>
      </c>
      <c r="C259" s="155">
        <v>0</v>
      </c>
    </row>
    <row r="260" spans="1:3" x14ac:dyDescent="0.25">
      <c r="A260" s="67" t="s">
        <v>533</v>
      </c>
      <c r="B260" s="67" t="s">
        <v>594</v>
      </c>
      <c r="C260" s="155">
        <v>0</v>
      </c>
    </row>
    <row r="261" spans="1:3" x14ac:dyDescent="0.25">
      <c r="A261" s="67" t="s">
        <v>534</v>
      </c>
      <c r="B261" s="67" t="s">
        <v>594</v>
      </c>
      <c r="C261" s="155">
        <v>0</v>
      </c>
    </row>
    <row r="262" spans="1:3" x14ac:dyDescent="0.25">
      <c r="A262" s="67" t="s">
        <v>535</v>
      </c>
      <c r="B262" s="67" t="s">
        <v>594</v>
      </c>
      <c r="C262" s="155">
        <v>0</v>
      </c>
    </row>
    <row r="263" spans="1:3" x14ac:dyDescent="0.25">
      <c r="A263" s="67" t="s">
        <v>536</v>
      </c>
      <c r="B263" s="67" t="s">
        <v>594</v>
      </c>
      <c r="C263" s="155">
        <v>0</v>
      </c>
    </row>
    <row r="264" spans="1:3" x14ac:dyDescent="0.25">
      <c r="A264" s="67" t="s">
        <v>537</v>
      </c>
      <c r="B264" s="67" t="s">
        <v>594</v>
      </c>
      <c r="C264" s="155">
        <v>0</v>
      </c>
    </row>
    <row r="265" spans="1:3" x14ac:dyDescent="0.25">
      <c r="A265" s="67" t="s">
        <v>538</v>
      </c>
      <c r="B265" s="67" t="s">
        <v>594</v>
      </c>
      <c r="C265" s="155">
        <v>0</v>
      </c>
    </row>
    <row r="266" spans="1:3" x14ac:dyDescent="0.25">
      <c r="A266" s="67" t="s">
        <v>539</v>
      </c>
      <c r="B266" s="67" t="s">
        <v>594</v>
      </c>
      <c r="C266" s="155">
        <v>0</v>
      </c>
    </row>
    <row r="267" spans="1:3" x14ac:dyDescent="0.25">
      <c r="A267" s="67" t="s">
        <v>540</v>
      </c>
      <c r="B267" s="67" t="s">
        <v>594</v>
      </c>
      <c r="C267" s="155">
        <v>0</v>
      </c>
    </row>
    <row r="268" spans="1:3" x14ac:dyDescent="0.25">
      <c r="A268" s="67" t="s">
        <v>541</v>
      </c>
      <c r="B268" s="67" t="s">
        <v>594</v>
      </c>
      <c r="C268" s="155">
        <v>0</v>
      </c>
    </row>
    <row r="269" spans="1:3" x14ac:dyDescent="0.25">
      <c r="A269" s="67" t="s">
        <v>542</v>
      </c>
      <c r="B269" s="67" t="s">
        <v>594</v>
      </c>
      <c r="C269" s="155">
        <v>0</v>
      </c>
    </row>
    <row r="270" spans="1:3" x14ac:dyDescent="0.25">
      <c r="A270" s="67" t="s">
        <v>543</v>
      </c>
      <c r="B270" s="67" t="s">
        <v>594</v>
      </c>
      <c r="C270" s="155">
        <v>0</v>
      </c>
    </row>
    <row r="271" spans="1:3" x14ac:dyDescent="0.25">
      <c r="A271" s="67" t="s">
        <v>544</v>
      </c>
      <c r="B271" s="67" t="s">
        <v>594</v>
      </c>
      <c r="C271" s="155">
        <v>0</v>
      </c>
    </row>
    <row r="272" spans="1:3" x14ac:dyDescent="0.25">
      <c r="A272" s="67" t="s">
        <v>545</v>
      </c>
      <c r="B272" s="67" t="s">
        <v>594</v>
      </c>
      <c r="C272" s="155">
        <v>0</v>
      </c>
    </row>
    <row r="273" spans="1:3" x14ac:dyDescent="0.25">
      <c r="A273" s="67" t="s">
        <v>546</v>
      </c>
      <c r="B273" s="67" t="s">
        <v>594</v>
      </c>
      <c r="C273" s="155">
        <v>0</v>
      </c>
    </row>
    <row r="274" spans="1:3" x14ac:dyDescent="0.25">
      <c r="A274" s="67" t="s">
        <v>547</v>
      </c>
      <c r="B274" s="67" t="s">
        <v>594</v>
      </c>
      <c r="C274" s="155">
        <v>0</v>
      </c>
    </row>
    <row r="275" spans="1:3" x14ac:dyDescent="0.25">
      <c r="A275" s="67" t="s">
        <v>548</v>
      </c>
      <c r="B275" s="67" t="s">
        <v>594</v>
      </c>
      <c r="C275" s="155">
        <v>0</v>
      </c>
    </row>
    <row r="276" spans="1:3" x14ac:dyDescent="0.25">
      <c r="A276" s="67" t="s">
        <v>549</v>
      </c>
      <c r="B276" s="67" t="s">
        <v>594</v>
      </c>
      <c r="C276" s="155">
        <v>0</v>
      </c>
    </row>
    <row r="277" spans="1:3" x14ac:dyDescent="0.25">
      <c r="A277" s="67" t="s">
        <v>550</v>
      </c>
      <c r="B277" s="67" t="s">
        <v>594</v>
      </c>
      <c r="C277" s="155">
        <v>0</v>
      </c>
    </row>
    <row r="278" spans="1:3" x14ac:dyDescent="0.25">
      <c r="A278" s="67" t="s">
        <v>551</v>
      </c>
      <c r="B278" s="67" t="s">
        <v>594</v>
      </c>
      <c r="C278" s="155">
        <v>0</v>
      </c>
    </row>
    <row r="279" spans="1:3" x14ac:dyDescent="0.25">
      <c r="A279" s="67" t="s">
        <v>552</v>
      </c>
      <c r="B279" s="67" t="s">
        <v>594</v>
      </c>
      <c r="C279" s="155">
        <v>0</v>
      </c>
    </row>
    <row r="280" spans="1:3" x14ac:dyDescent="0.25">
      <c r="A280" s="67" t="s">
        <v>553</v>
      </c>
      <c r="B280" s="67" t="s">
        <v>594</v>
      </c>
      <c r="C280" s="155">
        <v>0</v>
      </c>
    </row>
    <row r="281" spans="1:3" x14ac:dyDescent="0.25">
      <c r="A281" s="67" t="s">
        <v>554</v>
      </c>
      <c r="B281" s="67" t="s">
        <v>594</v>
      </c>
      <c r="C281" s="155">
        <v>0</v>
      </c>
    </row>
    <row r="282" spans="1:3" x14ac:dyDescent="0.25">
      <c r="A282" s="67" t="s">
        <v>555</v>
      </c>
      <c r="B282" s="67" t="s">
        <v>594</v>
      </c>
      <c r="C282" s="155">
        <v>0</v>
      </c>
    </row>
    <row r="283" spans="1:3" x14ac:dyDescent="0.25">
      <c r="A283" s="67" t="s">
        <v>556</v>
      </c>
      <c r="B283" s="67" t="s">
        <v>594</v>
      </c>
      <c r="C283" s="155">
        <v>0</v>
      </c>
    </row>
    <row r="284" spans="1:3" x14ac:dyDescent="0.25">
      <c r="A284" s="67" t="s">
        <v>557</v>
      </c>
      <c r="B284" s="67" t="s">
        <v>594</v>
      </c>
      <c r="C284" s="155">
        <v>0</v>
      </c>
    </row>
    <row r="285" spans="1:3" x14ac:dyDescent="0.25">
      <c r="A285" s="67" t="s">
        <v>558</v>
      </c>
      <c r="B285" s="67" t="s">
        <v>594</v>
      </c>
      <c r="C285" s="155">
        <v>0</v>
      </c>
    </row>
    <row r="286" spans="1:3" x14ac:dyDescent="0.25">
      <c r="A286" s="67" t="s">
        <v>559</v>
      </c>
      <c r="B286" s="67" t="s">
        <v>594</v>
      </c>
      <c r="C286" s="155">
        <v>0</v>
      </c>
    </row>
    <row r="287" spans="1:3" x14ac:dyDescent="0.25">
      <c r="A287" s="67" t="s">
        <v>560</v>
      </c>
      <c r="B287" s="67" t="s">
        <v>594</v>
      </c>
      <c r="C287" s="155">
        <v>0</v>
      </c>
    </row>
    <row r="288" spans="1:3" x14ac:dyDescent="0.25">
      <c r="A288" s="67" t="s">
        <v>561</v>
      </c>
      <c r="B288" s="67" t="s">
        <v>594</v>
      </c>
      <c r="C288" s="155">
        <v>0</v>
      </c>
    </row>
    <row r="289" spans="1:3" x14ac:dyDescent="0.25">
      <c r="A289" s="67" t="s">
        <v>562</v>
      </c>
      <c r="B289" s="67" t="s">
        <v>594</v>
      </c>
      <c r="C289" s="155">
        <v>0</v>
      </c>
    </row>
    <row r="290" spans="1:3" x14ac:dyDescent="0.25">
      <c r="A290" s="67" t="s">
        <v>563</v>
      </c>
      <c r="B290" s="67" t="s">
        <v>594</v>
      </c>
      <c r="C290" s="155">
        <v>0</v>
      </c>
    </row>
    <row r="291" spans="1:3" x14ac:dyDescent="0.25">
      <c r="A291" s="67" t="s">
        <v>564</v>
      </c>
      <c r="B291" s="67" t="s">
        <v>594</v>
      </c>
      <c r="C291" s="155">
        <v>0</v>
      </c>
    </row>
    <row r="292" spans="1:3" x14ac:dyDescent="0.25">
      <c r="A292" s="67" t="s">
        <v>565</v>
      </c>
      <c r="B292" s="67" t="s">
        <v>594</v>
      </c>
      <c r="C292" s="155">
        <v>0</v>
      </c>
    </row>
    <row r="293" spans="1:3" x14ac:dyDescent="0.25">
      <c r="A293" s="67" t="s">
        <v>566</v>
      </c>
      <c r="B293" s="67" t="s">
        <v>594</v>
      </c>
      <c r="C293" s="155">
        <v>0</v>
      </c>
    </row>
    <row r="294" spans="1:3" x14ac:dyDescent="0.25">
      <c r="A294" s="67" t="s">
        <v>567</v>
      </c>
      <c r="B294" s="67" t="s">
        <v>594</v>
      </c>
      <c r="C294" s="155">
        <v>0</v>
      </c>
    </row>
    <row r="295" spans="1:3" x14ac:dyDescent="0.25">
      <c r="A295" s="67" t="s">
        <v>568</v>
      </c>
      <c r="B295" s="67" t="s">
        <v>594</v>
      </c>
      <c r="C295" s="155">
        <v>0</v>
      </c>
    </row>
    <row r="296" spans="1:3" x14ac:dyDescent="0.25">
      <c r="A296" s="67" t="s">
        <v>569</v>
      </c>
      <c r="B296" s="67" t="s">
        <v>594</v>
      </c>
      <c r="C296" s="155">
        <v>0</v>
      </c>
    </row>
    <row r="297" spans="1:3" x14ac:dyDescent="0.25">
      <c r="A297" s="67" t="s">
        <v>570</v>
      </c>
      <c r="B297" s="67" t="s">
        <v>594</v>
      </c>
      <c r="C297" s="155">
        <v>0</v>
      </c>
    </row>
    <row r="298" spans="1:3" x14ac:dyDescent="0.25">
      <c r="A298" s="67" t="s">
        <v>571</v>
      </c>
      <c r="B298" s="67" t="s">
        <v>594</v>
      </c>
      <c r="C298" s="155">
        <v>0</v>
      </c>
    </row>
    <row r="299" spans="1:3" x14ac:dyDescent="0.25">
      <c r="A299" s="67" t="s">
        <v>572</v>
      </c>
      <c r="B299" s="67" t="s">
        <v>594</v>
      </c>
      <c r="C299" s="155">
        <v>0</v>
      </c>
    </row>
    <row r="300" spans="1:3" x14ac:dyDescent="0.25">
      <c r="A300" s="67" t="s">
        <v>573</v>
      </c>
      <c r="B300" s="67" t="s">
        <v>594</v>
      </c>
      <c r="C300" s="155">
        <v>0</v>
      </c>
    </row>
    <row r="301" spans="1:3" x14ac:dyDescent="0.25">
      <c r="A301" s="67" t="s">
        <v>574</v>
      </c>
      <c r="B301" s="67" t="s">
        <v>594</v>
      </c>
      <c r="C301" s="155">
        <v>0</v>
      </c>
    </row>
    <row r="302" spans="1:3" x14ac:dyDescent="0.25">
      <c r="A302" s="67" t="s">
        <v>575</v>
      </c>
      <c r="B302" s="67" t="s">
        <v>594</v>
      </c>
      <c r="C302" s="155">
        <v>0</v>
      </c>
    </row>
    <row r="303" spans="1:3" x14ac:dyDescent="0.25">
      <c r="A303" s="67" t="s">
        <v>576</v>
      </c>
      <c r="B303" s="67" t="s">
        <v>594</v>
      </c>
      <c r="C303" s="155">
        <v>0</v>
      </c>
    </row>
    <row r="304" spans="1:3" x14ac:dyDescent="0.25">
      <c r="A304" s="67" t="s">
        <v>577</v>
      </c>
      <c r="B304" s="67" t="s">
        <v>594</v>
      </c>
      <c r="C304" s="155">
        <v>0</v>
      </c>
    </row>
    <row r="305" spans="1:3" x14ac:dyDescent="0.25">
      <c r="A305" s="67" t="s">
        <v>578</v>
      </c>
      <c r="B305" s="67" t="s">
        <v>594</v>
      </c>
      <c r="C305" s="155">
        <v>0</v>
      </c>
    </row>
    <row r="306" spans="1:3" x14ac:dyDescent="0.25">
      <c r="A306" s="67" t="s">
        <v>579</v>
      </c>
      <c r="B306" s="67" t="s">
        <v>594</v>
      </c>
      <c r="C306" s="155">
        <v>0</v>
      </c>
    </row>
    <row r="307" spans="1:3" x14ac:dyDescent="0.25">
      <c r="A307" s="67" t="s">
        <v>580</v>
      </c>
      <c r="B307" s="67" t="s">
        <v>594</v>
      </c>
      <c r="C307" s="155">
        <v>0</v>
      </c>
    </row>
    <row r="308" spans="1:3" x14ac:dyDescent="0.25">
      <c r="A308" s="67" t="s">
        <v>581</v>
      </c>
      <c r="B308" s="67" t="s">
        <v>594</v>
      </c>
      <c r="C308" s="155">
        <v>0</v>
      </c>
    </row>
    <row r="309" spans="1:3" x14ac:dyDescent="0.25">
      <c r="A309" s="67" t="s">
        <v>582</v>
      </c>
      <c r="B309" s="67" t="s">
        <v>594</v>
      </c>
      <c r="C309" s="155">
        <v>0</v>
      </c>
    </row>
    <row r="310" spans="1:3" x14ac:dyDescent="0.25">
      <c r="A310" s="67" t="s">
        <v>583</v>
      </c>
      <c r="B310" s="67" t="s">
        <v>594</v>
      </c>
      <c r="C310" s="155">
        <v>0</v>
      </c>
    </row>
    <row r="311" spans="1:3" x14ac:dyDescent="0.25">
      <c r="A311" s="67" t="s">
        <v>584</v>
      </c>
      <c r="B311" s="67" t="s">
        <v>594</v>
      </c>
      <c r="C311" s="155">
        <v>0</v>
      </c>
    </row>
    <row r="312" spans="1:3" x14ac:dyDescent="0.25">
      <c r="A312" s="67" t="s">
        <v>585</v>
      </c>
      <c r="B312" s="67" t="s">
        <v>594</v>
      </c>
      <c r="C312" s="155">
        <v>0</v>
      </c>
    </row>
    <row r="313" spans="1:3" x14ac:dyDescent="0.25">
      <c r="A313" s="67" t="s">
        <v>586</v>
      </c>
      <c r="B313" s="67" t="s">
        <v>594</v>
      </c>
      <c r="C313" s="155">
        <v>0</v>
      </c>
    </row>
    <row r="314" spans="1:3" x14ac:dyDescent="0.25">
      <c r="A314" s="67" t="s">
        <v>587</v>
      </c>
      <c r="B314" s="67" t="s">
        <v>594</v>
      </c>
      <c r="C314" s="155">
        <v>0</v>
      </c>
    </row>
    <row r="315" spans="1:3" x14ac:dyDescent="0.25">
      <c r="A315" s="67" t="s">
        <v>588</v>
      </c>
      <c r="B315" s="67" t="s">
        <v>594</v>
      </c>
      <c r="C315" s="155">
        <v>0</v>
      </c>
    </row>
    <row r="316" spans="1:3" x14ac:dyDescent="0.25">
      <c r="A316" s="67" t="s">
        <v>589</v>
      </c>
      <c r="B316" s="67" t="s">
        <v>594</v>
      </c>
      <c r="C316" s="155">
        <v>0</v>
      </c>
    </row>
    <row r="317" spans="1:3" x14ac:dyDescent="0.25">
      <c r="A317" s="67" t="s">
        <v>590</v>
      </c>
      <c r="B317" s="67" t="s">
        <v>594</v>
      </c>
      <c r="C317" s="155">
        <v>0</v>
      </c>
    </row>
    <row r="318" spans="1:3" x14ac:dyDescent="0.25">
      <c r="A318" s="67" t="s">
        <v>569</v>
      </c>
      <c r="B318" s="67" t="s">
        <v>594</v>
      </c>
      <c r="C318" s="155">
        <v>0</v>
      </c>
    </row>
    <row r="319" spans="1:3" x14ac:dyDescent="0.25">
      <c r="A319" s="67" t="s">
        <v>570</v>
      </c>
      <c r="B319" s="67" t="s">
        <v>594</v>
      </c>
      <c r="C319" s="155">
        <v>0</v>
      </c>
    </row>
    <row r="320" spans="1:3" x14ac:dyDescent="0.25">
      <c r="A320" s="67" t="s">
        <v>571</v>
      </c>
      <c r="B320" s="67" t="s">
        <v>594</v>
      </c>
      <c r="C320" s="155">
        <v>0</v>
      </c>
    </row>
    <row r="321" spans="1:3" x14ac:dyDescent="0.25">
      <c r="A321" s="67" t="s">
        <v>572</v>
      </c>
      <c r="B321" s="67" t="s">
        <v>594</v>
      </c>
      <c r="C321" s="155">
        <v>0</v>
      </c>
    </row>
    <row r="322" spans="1:3" x14ac:dyDescent="0.25">
      <c r="A322" s="67" t="s">
        <v>573</v>
      </c>
      <c r="B322" s="67" t="s">
        <v>594</v>
      </c>
      <c r="C322" s="155">
        <v>0</v>
      </c>
    </row>
    <row r="323" spans="1:3" x14ac:dyDescent="0.25">
      <c r="A323" s="67" t="s">
        <v>591</v>
      </c>
      <c r="B323" s="67" t="s">
        <v>594</v>
      </c>
      <c r="C323" s="155">
        <v>0</v>
      </c>
    </row>
    <row r="324" spans="1:3" x14ac:dyDescent="0.25">
      <c r="A324" s="67" t="s">
        <v>574</v>
      </c>
      <c r="B324" s="67" t="s">
        <v>594</v>
      </c>
      <c r="C324" s="155">
        <v>0</v>
      </c>
    </row>
    <row r="325" spans="1:3" x14ac:dyDescent="0.25">
      <c r="A325" s="67" t="s">
        <v>575</v>
      </c>
      <c r="B325" s="67" t="s">
        <v>594</v>
      </c>
      <c r="C325" s="155">
        <v>0</v>
      </c>
    </row>
    <row r="326" spans="1:3" x14ac:dyDescent="0.25">
      <c r="A326" s="67" t="s">
        <v>577</v>
      </c>
      <c r="B326" s="67" t="s">
        <v>594</v>
      </c>
      <c r="C326" s="155">
        <v>0</v>
      </c>
    </row>
    <row r="327" spans="1:3" x14ac:dyDescent="0.25">
      <c r="A327" s="67" t="s">
        <v>579</v>
      </c>
      <c r="B327" s="67" t="s">
        <v>594</v>
      </c>
      <c r="C327" s="155">
        <v>0</v>
      </c>
    </row>
    <row r="328" spans="1:3" x14ac:dyDescent="0.25">
      <c r="A328" s="67" t="s">
        <v>580</v>
      </c>
      <c r="B328" s="67" t="s">
        <v>594</v>
      </c>
      <c r="C328" s="155">
        <v>0</v>
      </c>
    </row>
    <row r="329" spans="1:3" x14ac:dyDescent="0.25">
      <c r="A329" s="67" t="s">
        <v>581</v>
      </c>
      <c r="B329" s="67" t="s">
        <v>594</v>
      </c>
      <c r="C329" s="155">
        <v>0</v>
      </c>
    </row>
    <row r="330" spans="1:3" x14ac:dyDescent="0.25">
      <c r="A330" s="67" t="s">
        <v>582</v>
      </c>
      <c r="B330" s="67" t="s">
        <v>594</v>
      </c>
      <c r="C330" s="155">
        <v>0</v>
      </c>
    </row>
    <row r="331" spans="1:3" x14ac:dyDescent="0.25">
      <c r="A331" s="67" t="s">
        <v>583</v>
      </c>
      <c r="B331" s="67" t="s">
        <v>594</v>
      </c>
      <c r="C331" s="155">
        <v>0</v>
      </c>
    </row>
    <row r="332" spans="1:3" x14ac:dyDescent="0.25">
      <c r="A332" s="67" t="s">
        <v>584</v>
      </c>
      <c r="B332" s="67" t="s">
        <v>594</v>
      </c>
      <c r="C332" s="155">
        <v>0</v>
      </c>
    </row>
    <row r="333" spans="1:3" x14ac:dyDescent="0.25">
      <c r="A333" s="67" t="s">
        <v>586</v>
      </c>
      <c r="B333" s="67" t="s">
        <v>594</v>
      </c>
      <c r="C333" s="155">
        <v>0</v>
      </c>
    </row>
    <row r="334" spans="1:3" x14ac:dyDescent="0.25">
      <c r="A334" s="283" t="s">
        <v>587</v>
      </c>
      <c r="B334" s="283" t="s">
        <v>594</v>
      </c>
      <c r="C334" s="284">
        <v>0</v>
      </c>
    </row>
    <row r="335" spans="1:3" x14ac:dyDescent="0.25">
      <c r="A335" s="67" t="s">
        <v>592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944CA-1F93-4D93-AC63-23883EDB48A5}">
  <dimension ref="A1:AK97"/>
  <sheetViews>
    <sheetView zoomScale="91" zoomScaleNormal="91" workbookViewId="0">
      <selection activeCell="U21" sqref="U21"/>
    </sheetView>
  </sheetViews>
  <sheetFormatPr defaultColWidth="33.7109375" defaultRowHeight="15" x14ac:dyDescent="0.25"/>
  <cols>
    <col min="1" max="1" width="7.140625" customWidth="1"/>
    <col min="2" max="2" width="24.5703125" customWidth="1"/>
    <col min="3" max="5" width="8.28515625" customWidth="1"/>
    <col min="6" max="6" width="10.28515625" style="45" customWidth="1"/>
    <col min="7" max="7" width="9.7109375" bestFit="1" customWidth="1"/>
    <col min="8" max="8" width="3" customWidth="1"/>
    <col min="9" max="9" width="19" customWidth="1"/>
    <col min="10" max="10" width="7.7109375" customWidth="1"/>
    <col min="11" max="11" width="10.42578125" customWidth="1"/>
    <col min="12" max="12" width="8.85546875" customWidth="1"/>
    <col min="13" max="15" width="8.42578125" customWidth="1"/>
    <col min="16" max="16" width="7.42578125" customWidth="1"/>
    <col min="17" max="17" width="11.28515625" customWidth="1"/>
    <col min="18" max="18" width="12.42578125" customWidth="1"/>
    <col min="19" max="19" width="11.140625" customWidth="1"/>
    <col min="20" max="20" width="14.85546875" customWidth="1"/>
    <col min="21" max="21" width="11.5703125" customWidth="1"/>
    <col min="22" max="22" width="16.5703125" customWidth="1"/>
    <col min="23" max="23" width="6" customWidth="1"/>
  </cols>
  <sheetData>
    <row r="1" spans="1:28" ht="28.5" customHeight="1" x14ac:dyDescent="0.35">
      <c r="A1" s="1" t="s">
        <v>614</v>
      </c>
      <c r="C1" s="2"/>
      <c r="D1" s="2"/>
      <c r="E1" s="2"/>
      <c r="F1" s="3" t="s">
        <v>0</v>
      </c>
      <c r="G1" s="207">
        <v>34.606200000000001</v>
      </c>
      <c r="H1" s="5"/>
      <c r="I1" s="327" t="s">
        <v>615</v>
      </c>
      <c r="J1" s="328"/>
      <c r="K1" s="328"/>
      <c r="L1" s="328"/>
      <c r="M1" s="329"/>
      <c r="N1" s="330" t="s">
        <v>616</v>
      </c>
      <c r="O1" s="331"/>
      <c r="P1" s="331"/>
      <c r="Q1" s="331"/>
      <c r="R1" s="331"/>
      <c r="S1" s="332"/>
      <c r="T1" s="159" t="s">
        <v>603</v>
      </c>
      <c r="U1" s="160">
        <v>0</v>
      </c>
      <c r="V1" s="161"/>
      <c r="W1" s="6"/>
    </row>
    <row r="2" spans="1:28" ht="29.25" customHeight="1" x14ac:dyDescent="0.3">
      <c r="A2" s="7" t="s">
        <v>1</v>
      </c>
      <c r="C2" s="208"/>
      <c r="D2" s="209" t="s">
        <v>2</v>
      </c>
      <c r="E2" s="210"/>
      <c r="F2" s="3" t="s">
        <v>3</v>
      </c>
      <c r="G2" s="9">
        <v>1</v>
      </c>
      <c r="H2" s="5"/>
      <c r="I2" s="8"/>
      <c r="J2" s="8"/>
      <c r="K2" s="8"/>
      <c r="L2" s="8"/>
      <c r="M2" s="8"/>
      <c r="N2" s="333"/>
      <c r="O2" s="334"/>
      <c r="P2" s="334"/>
      <c r="Q2" s="334"/>
      <c r="R2" s="334"/>
      <c r="S2" s="335"/>
      <c r="T2" s="211" t="s">
        <v>617</v>
      </c>
      <c r="U2" s="162">
        <v>0</v>
      </c>
      <c r="V2" s="163"/>
      <c r="W2" s="6"/>
    </row>
    <row r="3" spans="1:28" ht="32.65" customHeight="1" x14ac:dyDescent="0.25">
      <c r="A3" s="10" t="s">
        <v>2</v>
      </c>
      <c r="B3" s="11" t="s">
        <v>126</v>
      </c>
      <c r="C3" s="164">
        <v>1</v>
      </c>
      <c r="D3" s="164">
        <v>1</v>
      </c>
      <c r="E3" s="164">
        <v>1</v>
      </c>
      <c r="F3" s="3"/>
      <c r="H3" s="5"/>
      <c r="I3" s="336" t="s">
        <v>618</v>
      </c>
      <c r="J3" s="337"/>
      <c r="K3" s="337"/>
      <c r="L3" s="338"/>
      <c r="M3" s="212"/>
      <c r="N3" s="213"/>
      <c r="O3" s="213"/>
      <c r="P3" s="213"/>
      <c r="Q3" s="213"/>
      <c r="R3" s="213"/>
      <c r="S3" s="8"/>
      <c r="T3" s="214" t="s">
        <v>619</v>
      </c>
      <c r="U3" s="165">
        <v>0.01</v>
      </c>
      <c r="V3" s="163"/>
      <c r="W3" s="6"/>
      <c r="Y3" s="215"/>
      <c r="Z3" s="215"/>
      <c r="AA3" s="215"/>
      <c r="AB3" s="215"/>
    </row>
    <row r="4" spans="1:28" ht="28.5" customHeight="1" x14ac:dyDescent="0.25">
      <c r="A4" s="14" t="s">
        <v>4</v>
      </c>
      <c r="C4" s="15"/>
      <c r="D4" s="216" t="s">
        <v>620</v>
      </c>
      <c r="E4" s="16"/>
      <c r="F4" s="3"/>
      <c r="G4" s="17" t="s">
        <v>5</v>
      </c>
      <c r="H4" s="5"/>
      <c r="I4" s="339" t="s">
        <v>653</v>
      </c>
      <c r="J4" s="340"/>
      <c r="K4" s="217"/>
      <c r="L4" s="13"/>
      <c r="M4" s="166">
        <f>C3</f>
        <v>1</v>
      </c>
      <c r="N4" s="166">
        <f>D3</f>
        <v>1</v>
      </c>
      <c r="O4" s="166">
        <f>E3</f>
        <v>1</v>
      </c>
      <c r="P4" s="8"/>
      <c r="Q4" s="167" t="s">
        <v>621</v>
      </c>
      <c r="R4" s="341" t="s">
        <v>604</v>
      </c>
      <c r="S4" s="218" t="s">
        <v>605</v>
      </c>
      <c r="T4" s="219" t="s">
        <v>622</v>
      </c>
      <c r="U4" s="220">
        <v>0.02</v>
      </c>
      <c r="V4" s="221" t="s">
        <v>606</v>
      </c>
      <c r="W4" s="6"/>
      <c r="X4" s="222"/>
      <c r="Y4" s="215"/>
      <c r="Z4" s="215"/>
      <c r="AA4" s="215"/>
      <c r="AB4" s="215"/>
    </row>
    <row r="5" spans="1:28" ht="52.5" customHeight="1" thickBot="1" x14ac:dyDescent="0.3">
      <c r="A5" s="19" t="s">
        <v>6</v>
      </c>
      <c r="B5" s="19" t="s">
        <v>7</v>
      </c>
      <c r="C5" s="20" t="s">
        <v>8</v>
      </c>
      <c r="D5" s="21" t="s">
        <v>9</v>
      </c>
      <c r="E5" s="21" t="s">
        <v>10</v>
      </c>
      <c r="F5" s="22" t="s">
        <v>11</v>
      </c>
      <c r="G5" s="23">
        <f>G1*G2</f>
        <v>34.606200000000001</v>
      </c>
      <c r="H5" s="5"/>
      <c r="I5" s="223" t="s">
        <v>623</v>
      </c>
      <c r="J5" s="24" t="s">
        <v>12</v>
      </c>
      <c r="K5" s="170" t="s">
        <v>654</v>
      </c>
      <c r="L5" s="105" t="s">
        <v>13</v>
      </c>
      <c r="M5" s="171" t="s">
        <v>8</v>
      </c>
      <c r="N5" s="25" t="s">
        <v>9</v>
      </c>
      <c r="O5" s="25" t="s">
        <v>10</v>
      </c>
      <c r="P5" s="26" t="s">
        <v>11</v>
      </c>
      <c r="Q5" s="172">
        <f>$G$5</f>
        <v>34.606200000000001</v>
      </c>
      <c r="R5" s="342"/>
      <c r="S5" s="173"/>
      <c r="T5" s="174"/>
      <c r="U5" s="168" t="s">
        <v>14</v>
      </c>
      <c r="V5" s="169" t="s">
        <v>213</v>
      </c>
      <c r="W5" s="6"/>
    </row>
    <row r="6" spans="1:28" ht="20.45" customHeight="1" thickBot="1" x14ac:dyDescent="0.3">
      <c r="A6" s="28">
        <v>97010</v>
      </c>
      <c r="B6" t="s">
        <v>15</v>
      </c>
      <c r="C6" s="29">
        <v>0.06</v>
      </c>
      <c r="D6" s="30">
        <v>0.11</v>
      </c>
      <c r="E6" s="31">
        <v>0.01</v>
      </c>
      <c r="F6" s="3">
        <f>(C6*$C$3)+(D6*$D$3)+(E6*$E$3)</f>
        <v>0.18</v>
      </c>
      <c r="G6" s="32">
        <f t="shared" ref="G6:G63" si="0">F6*$G$5</f>
        <v>6.2291160000000003</v>
      </c>
      <c r="H6" s="5"/>
      <c r="I6" s="224" t="s">
        <v>624</v>
      </c>
      <c r="J6" s="175">
        <v>1</v>
      </c>
      <c r="K6" s="176"/>
      <c r="L6" s="177">
        <v>97530</v>
      </c>
      <c r="M6" s="178">
        <f t="shared" ref="M6:O11" si="1">SUMIF($A$6:$A$81,$L6,C$6:C$81)</f>
        <v>0.44</v>
      </c>
      <c r="N6" s="178">
        <f t="shared" si="1"/>
        <v>0.64</v>
      </c>
      <c r="O6" s="178">
        <f t="shared" si="1"/>
        <v>0.02</v>
      </c>
      <c r="P6" s="34">
        <f>(M6*$M$4)+(N6*$N$4*J6)+(O6*$O$4)</f>
        <v>1.1000000000000001</v>
      </c>
      <c r="Q6" s="179">
        <f>P6*$Q$5</f>
        <v>38.066820000000007</v>
      </c>
      <c r="R6" s="180">
        <f>IF(K6="Y",Q6*0.8*0.85,Q6)</f>
        <v>38.066820000000007</v>
      </c>
      <c r="S6" s="181" t="s">
        <v>607</v>
      </c>
      <c r="T6" s="182"/>
      <c r="U6" s="225">
        <f>((M6*$M$4)+(N6*$N$4)+(O6*$O$4))*$Q$5</f>
        <v>38.066820000000007</v>
      </c>
      <c r="V6" s="226">
        <f>U12-R12</f>
        <v>12.112170000000006</v>
      </c>
      <c r="W6" s="6"/>
      <c r="X6" s="39"/>
    </row>
    <row r="7" spans="1:28" ht="20.45" customHeight="1" thickBot="1" x14ac:dyDescent="0.3">
      <c r="A7" s="28">
        <v>97012</v>
      </c>
      <c r="B7" t="s">
        <v>16</v>
      </c>
      <c r="C7" s="29">
        <v>0.25</v>
      </c>
      <c r="D7" s="30">
        <v>0.16</v>
      </c>
      <c r="E7" s="31">
        <v>0.01</v>
      </c>
      <c r="F7" s="3">
        <f t="shared" ref="F7:F63" si="2">(C7*$C$3)+(D7*$D$3)+(E7*$E$3)</f>
        <v>0.42000000000000004</v>
      </c>
      <c r="G7" s="32">
        <f t="shared" si="0"/>
        <v>14.534604000000002</v>
      </c>
      <c r="H7" s="5"/>
      <c r="I7" s="227" t="s">
        <v>625</v>
      </c>
      <c r="J7" s="175">
        <v>0.5</v>
      </c>
      <c r="K7" s="176"/>
      <c r="L7" s="177">
        <v>97140</v>
      </c>
      <c r="M7" s="178">
        <f t="shared" si="1"/>
        <v>0.43</v>
      </c>
      <c r="N7" s="178">
        <f t="shared" si="1"/>
        <v>0.35</v>
      </c>
      <c r="O7" s="178">
        <f t="shared" si="1"/>
        <v>0.02</v>
      </c>
      <c r="P7" s="34">
        <f t="shared" ref="P7:P10" si="3">(M7*$M$4)+(N7*$N$4*J7)+(O7*$O$4)</f>
        <v>0.625</v>
      </c>
      <c r="Q7" s="179">
        <f t="shared" ref="Q7:Q11" si="4">P7*$Q$5</f>
        <v>21.628875000000001</v>
      </c>
      <c r="R7" s="183">
        <f t="shared" ref="R7:R11" si="5">IF(K7="Y",Q7*0.8*0.85,Q7)</f>
        <v>21.628875000000001</v>
      </c>
      <c r="S7" s="184"/>
      <c r="T7" s="185" t="s">
        <v>608</v>
      </c>
      <c r="U7" s="228">
        <f>((M7*$M$4)+(N7*$N$4)+(O7*$O$4))*$Q$5</f>
        <v>27.684960000000004</v>
      </c>
      <c r="V7" s="169" t="s">
        <v>609</v>
      </c>
      <c r="W7" s="6"/>
    </row>
    <row r="8" spans="1:28" ht="20.45" customHeight="1" thickBot="1" x14ac:dyDescent="0.3">
      <c r="A8" s="28">
        <v>97014</v>
      </c>
      <c r="B8" t="s">
        <v>17</v>
      </c>
      <c r="C8" s="29">
        <v>0.18</v>
      </c>
      <c r="D8" s="30">
        <v>0.18</v>
      </c>
      <c r="E8" s="31">
        <v>0.01</v>
      </c>
      <c r="F8" s="3">
        <f t="shared" si="2"/>
        <v>0.37</v>
      </c>
      <c r="G8" s="32">
        <f t="shared" si="0"/>
        <v>12.804294000000001</v>
      </c>
      <c r="H8" s="5"/>
      <c r="I8" s="227" t="s">
        <v>626</v>
      </c>
      <c r="J8" s="175">
        <v>0.5</v>
      </c>
      <c r="K8" s="176"/>
      <c r="L8" s="177">
        <v>97140</v>
      </c>
      <c r="M8" s="178">
        <f t="shared" si="1"/>
        <v>0.43</v>
      </c>
      <c r="N8" s="178">
        <f t="shared" si="1"/>
        <v>0.35</v>
      </c>
      <c r="O8" s="178">
        <f t="shared" si="1"/>
        <v>0.02</v>
      </c>
      <c r="P8" s="37">
        <f t="shared" si="3"/>
        <v>0.625</v>
      </c>
      <c r="Q8" s="179">
        <f t="shared" si="4"/>
        <v>21.628875000000001</v>
      </c>
      <c r="R8" s="183">
        <f t="shared" si="5"/>
        <v>21.628875000000001</v>
      </c>
      <c r="S8" s="187" t="s">
        <v>627</v>
      </c>
      <c r="T8" s="188">
        <f>R12*U1</f>
        <v>0</v>
      </c>
      <c r="U8" s="228">
        <f>((M8*$M$4)+(N8*$N$4)+(O8*$O$4))*$Q$5</f>
        <v>27.684960000000004</v>
      </c>
      <c r="V8" s="229">
        <f>V6/U12</f>
        <v>0.12962962962962968</v>
      </c>
      <c r="W8" s="6"/>
    </row>
    <row r="9" spans="1:28" ht="20.45" customHeight="1" thickTop="1" thickBot="1" x14ac:dyDescent="0.3">
      <c r="A9" s="28">
        <v>97016</v>
      </c>
      <c r="B9" t="s">
        <v>18</v>
      </c>
      <c r="C9" s="29">
        <v>0.18</v>
      </c>
      <c r="D9" s="30">
        <v>0.16</v>
      </c>
      <c r="E9" s="31">
        <v>0.01</v>
      </c>
      <c r="F9" s="3">
        <f t="shared" si="2"/>
        <v>0.35</v>
      </c>
      <c r="G9" s="32">
        <f t="shared" si="0"/>
        <v>12.112169999999999</v>
      </c>
      <c r="H9" s="5"/>
      <c r="I9" s="227" t="s">
        <v>628</v>
      </c>
      <c r="J9" s="175">
        <v>0.5</v>
      </c>
      <c r="K9" s="176"/>
      <c r="L9" s="186"/>
      <c r="M9" s="178">
        <f t="shared" si="1"/>
        <v>0</v>
      </c>
      <c r="N9" s="178">
        <f t="shared" si="1"/>
        <v>0</v>
      </c>
      <c r="O9" s="178">
        <f t="shared" si="1"/>
        <v>0</v>
      </c>
      <c r="P9" s="37">
        <f t="shared" si="3"/>
        <v>0</v>
      </c>
      <c r="Q9" s="179">
        <f t="shared" si="4"/>
        <v>0</v>
      </c>
      <c r="R9" s="183">
        <f t="shared" si="5"/>
        <v>0</v>
      </c>
      <c r="S9" s="35">
        <v>0.2</v>
      </c>
      <c r="T9" s="27"/>
      <c r="U9" s="228">
        <f>((M9*$M$4)+(N9*$N$4)+(O9*$O$4))*$Q$5</f>
        <v>0</v>
      </c>
      <c r="V9" s="230" t="s">
        <v>610</v>
      </c>
      <c r="W9" s="6"/>
    </row>
    <row r="10" spans="1:28" ht="20.45" customHeight="1" thickTop="1" thickBot="1" x14ac:dyDescent="0.3">
      <c r="A10" s="28">
        <v>97018</v>
      </c>
      <c r="B10" t="s">
        <v>19</v>
      </c>
      <c r="C10" s="29">
        <v>0.06</v>
      </c>
      <c r="D10" s="30">
        <v>0.1</v>
      </c>
      <c r="E10" s="31">
        <v>0.01</v>
      </c>
      <c r="F10" s="3">
        <f t="shared" si="2"/>
        <v>0.17</v>
      </c>
      <c r="G10" s="32">
        <f t="shared" si="0"/>
        <v>5.8830540000000004</v>
      </c>
      <c r="H10" s="5"/>
      <c r="I10" s="227" t="s">
        <v>629</v>
      </c>
      <c r="J10" s="175">
        <v>0.5</v>
      </c>
      <c r="K10" s="176"/>
      <c r="L10" s="186"/>
      <c r="M10" s="178">
        <f t="shared" si="1"/>
        <v>0</v>
      </c>
      <c r="N10" s="178">
        <f t="shared" si="1"/>
        <v>0</v>
      </c>
      <c r="O10" s="178">
        <f t="shared" si="1"/>
        <v>0</v>
      </c>
      <c r="P10" s="37">
        <f t="shared" si="3"/>
        <v>0</v>
      </c>
      <c r="Q10" s="179">
        <f t="shared" si="4"/>
        <v>0</v>
      </c>
      <c r="R10" s="183">
        <f t="shared" si="5"/>
        <v>0</v>
      </c>
      <c r="S10" s="226">
        <f>(Q12-S5)*S9</f>
        <v>16.264914000000001</v>
      </c>
      <c r="T10" s="138"/>
      <c r="U10" s="228">
        <f>((M10*$M$4)+(N10*$N$4)+(O10*$O$4))*$Q$5</f>
        <v>0</v>
      </c>
      <c r="V10" s="231" t="s">
        <v>611</v>
      </c>
      <c r="W10" s="6"/>
    </row>
    <row r="11" spans="1:28" ht="24" customHeight="1" thickTop="1" thickBot="1" x14ac:dyDescent="0.3">
      <c r="A11" s="28">
        <v>97022</v>
      </c>
      <c r="B11" t="s">
        <v>20</v>
      </c>
      <c r="C11" s="29">
        <v>0.17</v>
      </c>
      <c r="D11" s="30">
        <v>0.33</v>
      </c>
      <c r="E11" s="31">
        <v>0.01</v>
      </c>
      <c r="F11" s="3">
        <f t="shared" si="2"/>
        <v>0.51</v>
      </c>
      <c r="G11" s="32">
        <f t="shared" si="0"/>
        <v>17.649162</v>
      </c>
      <c r="H11" s="5"/>
      <c r="I11" s="232" t="s">
        <v>630</v>
      </c>
      <c r="J11" s="189">
        <v>0.5</v>
      </c>
      <c r="K11" s="190"/>
      <c r="L11" s="191"/>
      <c r="M11" s="233">
        <f t="shared" si="1"/>
        <v>0</v>
      </c>
      <c r="N11" s="192">
        <f t="shared" si="1"/>
        <v>0</v>
      </c>
      <c r="O11" s="192">
        <f t="shared" si="1"/>
        <v>0</v>
      </c>
      <c r="P11" s="234">
        <f>(M11*$M$4)+(N11*$N$4*J11)+(O11*$O$4)</f>
        <v>0</v>
      </c>
      <c r="Q11" s="193">
        <f t="shared" si="4"/>
        <v>0</v>
      </c>
      <c r="R11" s="183">
        <f t="shared" si="5"/>
        <v>0</v>
      </c>
      <c r="S11" s="194" t="s">
        <v>612</v>
      </c>
      <c r="T11" s="195" t="s">
        <v>613</v>
      </c>
      <c r="U11" s="235">
        <f>((M10*$M$4)+(N10*$N$4)+(O10*$O$4))*$Q$5</f>
        <v>0</v>
      </c>
      <c r="V11" s="66"/>
      <c r="W11" s="6"/>
    </row>
    <row r="12" spans="1:28" ht="20.45" customHeight="1" thickBot="1" x14ac:dyDescent="0.3">
      <c r="A12" s="28">
        <v>97024</v>
      </c>
      <c r="B12" t="s">
        <v>21</v>
      </c>
      <c r="C12" s="29">
        <v>0.06</v>
      </c>
      <c r="D12" s="30">
        <v>0.14000000000000001</v>
      </c>
      <c r="E12" s="31">
        <v>0.01</v>
      </c>
      <c r="F12" s="3">
        <f t="shared" si="2"/>
        <v>0.21000000000000002</v>
      </c>
      <c r="G12" s="32">
        <f t="shared" si="0"/>
        <v>7.2673020000000008</v>
      </c>
      <c r="H12" s="5"/>
      <c r="I12" s="8"/>
      <c r="J12" s="8"/>
      <c r="K12" s="8"/>
      <c r="L12" s="8"/>
      <c r="M12" s="8"/>
      <c r="N12" s="8"/>
      <c r="O12" s="236" t="s">
        <v>22</v>
      </c>
      <c r="P12" s="237">
        <f>SUM(P6:P10)</f>
        <v>2.35</v>
      </c>
      <c r="Q12" s="238">
        <f>SUM(Q6:Q11)</f>
        <v>81.324570000000008</v>
      </c>
      <c r="R12" s="239">
        <f>SUM(R6:R11)</f>
        <v>81.324570000000008</v>
      </c>
      <c r="S12" s="240">
        <f>S5+S7+S10</f>
        <v>16.264914000000001</v>
      </c>
      <c r="T12" s="196">
        <f>IF(K4="y",R12-S12,Q12-S12)</f>
        <v>65.059656000000004</v>
      </c>
      <c r="U12" s="197">
        <f>SUM(U6:U10)</f>
        <v>93.436740000000015</v>
      </c>
      <c r="V12" s="198">
        <f>IF(V11&lt;=0,0,T12-V11)</f>
        <v>0</v>
      </c>
      <c r="W12" s="6"/>
      <c r="X12" s="39"/>
    </row>
    <row r="13" spans="1:28" ht="20.45" customHeight="1" x14ac:dyDescent="0.25">
      <c r="A13" s="28">
        <v>97026</v>
      </c>
      <c r="B13" t="s">
        <v>23</v>
      </c>
      <c r="C13" s="29">
        <v>0.06</v>
      </c>
      <c r="D13" s="30">
        <v>0.12</v>
      </c>
      <c r="E13" s="31">
        <v>0.01</v>
      </c>
      <c r="F13" s="3">
        <f t="shared" si="2"/>
        <v>0.19</v>
      </c>
      <c r="G13" s="32">
        <f t="shared" si="0"/>
        <v>6.5751780000000002</v>
      </c>
      <c r="H13" s="5"/>
      <c r="I13" s="6"/>
      <c r="J13" s="6"/>
      <c r="K13" s="6"/>
      <c r="L13" s="6"/>
      <c r="M13" s="6"/>
      <c r="N13" s="6"/>
      <c r="O13" s="6"/>
      <c r="P13" s="6"/>
      <c r="Q13" s="6"/>
      <c r="R13" s="6"/>
      <c r="S13" s="6"/>
      <c r="T13" s="241"/>
      <c r="U13" s="6"/>
      <c r="V13" s="241"/>
      <c r="W13" s="6"/>
    </row>
    <row r="14" spans="1:28" ht="20.45" customHeight="1" x14ac:dyDescent="0.25">
      <c r="A14" s="28">
        <v>97028</v>
      </c>
      <c r="B14" t="s">
        <v>24</v>
      </c>
      <c r="C14" s="29">
        <v>0.08</v>
      </c>
      <c r="D14" s="30">
        <v>0.15</v>
      </c>
      <c r="E14" s="31">
        <v>0.01</v>
      </c>
      <c r="F14" s="3">
        <f t="shared" si="2"/>
        <v>0.24</v>
      </c>
      <c r="G14" s="32">
        <f t="shared" si="0"/>
        <v>8.3054880000000004</v>
      </c>
      <c r="H14" s="5"/>
      <c r="I14" s="52"/>
      <c r="J14" s="206"/>
      <c r="K14" s="170"/>
      <c r="L14" s="105"/>
      <c r="M14" s="199"/>
      <c r="N14" s="200"/>
      <c r="O14" s="200"/>
      <c r="P14" s="201"/>
      <c r="Q14" s="202"/>
      <c r="R14" s="202"/>
      <c r="S14" s="202"/>
      <c r="T14" s="202"/>
      <c r="U14" s="203"/>
    </row>
    <row r="15" spans="1:28" ht="20.45" customHeight="1" x14ac:dyDescent="0.25">
      <c r="A15" s="28">
        <v>97032</v>
      </c>
      <c r="B15" t="s">
        <v>25</v>
      </c>
      <c r="C15" s="29">
        <v>0.25</v>
      </c>
      <c r="D15" s="30">
        <v>0.17</v>
      </c>
      <c r="E15" s="31">
        <v>0.01</v>
      </c>
      <c r="F15" s="3">
        <f t="shared" si="2"/>
        <v>0.43000000000000005</v>
      </c>
      <c r="G15" s="32">
        <f t="shared" si="0"/>
        <v>14.880666000000002</v>
      </c>
      <c r="H15" s="5"/>
      <c r="I15" s="42"/>
      <c r="J15" s="15"/>
      <c r="K15" s="15"/>
      <c r="M15" s="178"/>
      <c r="N15" s="178"/>
      <c r="O15" s="178"/>
      <c r="P15" s="204"/>
      <c r="Q15" s="99"/>
      <c r="R15" s="99"/>
      <c r="S15" s="99"/>
      <c r="T15" s="99"/>
      <c r="U15" s="205"/>
    </row>
    <row r="16" spans="1:28" ht="20.45" customHeight="1" x14ac:dyDescent="0.3">
      <c r="A16" s="28">
        <v>97033</v>
      </c>
      <c r="B16" t="s">
        <v>26</v>
      </c>
      <c r="C16" s="29">
        <v>0.26</v>
      </c>
      <c r="D16" s="30">
        <v>0.31</v>
      </c>
      <c r="E16" s="31">
        <v>0.01</v>
      </c>
      <c r="F16" s="3">
        <f t="shared" si="2"/>
        <v>0.58000000000000007</v>
      </c>
      <c r="G16" s="32">
        <f t="shared" si="0"/>
        <v>20.071596000000003</v>
      </c>
      <c r="H16" s="5"/>
      <c r="I16" s="343" t="s">
        <v>651</v>
      </c>
      <c r="J16" s="344"/>
      <c r="K16" s="344"/>
      <c r="L16" s="344"/>
      <c r="M16" s="344"/>
      <c r="N16" s="344"/>
      <c r="O16" s="345"/>
      <c r="P16" s="204"/>
      <c r="Q16" s="46" t="s">
        <v>130</v>
      </c>
      <c r="R16" s="305"/>
      <c r="S16" s="305"/>
      <c r="T16" s="99"/>
      <c r="U16" s="205"/>
    </row>
    <row r="17" spans="1:22" ht="20.45" customHeight="1" x14ac:dyDescent="0.3">
      <c r="A17" s="28">
        <v>97034</v>
      </c>
      <c r="B17" t="s">
        <v>27</v>
      </c>
      <c r="C17" s="29">
        <v>0.21</v>
      </c>
      <c r="D17" s="30">
        <v>0.21</v>
      </c>
      <c r="E17" s="31">
        <v>0.01</v>
      </c>
      <c r="F17" s="3">
        <f t="shared" si="2"/>
        <v>0.43</v>
      </c>
      <c r="G17" s="32">
        <f t="shared" si="0"/>
        <v>14.880666</v>
      </c>
      <c r="H17" s="5"/>
      <c r="I17" s="325" t="s">
        <v>111</v>
      </c>
      <c r="J17" s="326" t="s">
        <v>112</v>
      </c>
      <c r="K17" s="325" t="s">
        <v>113</v>
      </c>
      <c r="L17" s="317" t="s">
        <v>114</v>
      </c>
      <c r="M17" s="317" t="s">
        <v>115</v>
      </c>
      <c r="N17" s="317" t="s">
        <v>116</v>
      </c>
      <c r="O17" s="317" t="s">
        <v>117</v>
      </c>
      <c r="P17" s="204"/>
      <c r="Q17" s="303"/>
      <c r="R17" s="99"/>
      <c r="S17" s="99"/>
      <c r="T17" s="99"/>
      <c r="U17" s="205"/>
    </row>
    <row r="18" spans="1:22" ht="20.45" customHeight="1" x14ac:dyDescent="0.25">
      <c r="A18" s="28">
        <v>97035</v>
      </c>
      <c r="B18" t="s">
        <v>28</v>
      </c>
      <c r="C18" s="29">
        <v>0.21</v>
      </c>
      <c r="D18" s="30">
        <v>0.2</v>
      </c>
      <c r="E18" s="31">
        <v>0.01</v>
      </c>
      <c r="F18" s="3">
        <f t="shared" si="2"/>
        <v>0.42000000000000004</v>
      </c>
      <c r="G18" s="32">
        <f t="shared" si="0"/>
        <v>14.534604000000002</v>
      </c>
      <c r="H18" s="5"/>
      <c r="I18" s="325"/>
      <c r="J18" s="326"/>
      <c r="K18" s="325"/>
      <c r="L18" s="317"/>
      <c r="M18" s="317"/>
      <c r="N18" s="317"/>
      <c r="O18" s="317"/>
      <c r="P18" s="204"/>
      <c r="Q18" s="99"/>
      <c r="R18" s="99"/>
      <c r="S18" s="99"/>
      <c r="T18" s="99"/>
      <c r="U18" s="205"/>
      <c r="V18" s="318"/>
    </row>
    <row r="19" spans="1:22" ht="20.45" customHeight="1" x14ac:dyDescent="0.25">
      <c r="A19" s="28">
        <v>97036</v>
      </c>
      <c r="B19" t="s">
        <v>29</v>
      </c>
      <c r="C19" s="29">
        <v>0.28000000000000003</v>
      </c>
      <c r="D19" s="30">
        <v>0.72</v>
      </c>
      <c r="E19" s="31">
        <v>0.01</v>
      </c>
      <c r="F19" s="3">
        <f t="shared" si="2"/>
        <v>1.01</v>
      </c>
      <c r="G19" s="32">
        <f t="shared" si="0"/>
        <v>34.952262000000005</v>
      </c>
      <c r="H19" s="5"/>
      <c r="I19" s="325"/>
      <c r="J19" s="326"/>
      <c r="K19" s="325"/>
      <c r="L19" s="317"/>
      <c r="M19" s="317"/>
      <c r="N19" s="317"/>
      <c r="O19" s="317"/>
      <c r="P19" s="204"/>
      <c r="Q19" s="99"/>
      <c r="R19" s="99"/>
      <c r="S19" s="99"/>
      <c r="T19" s="99"/>
      <c r="U19" s="205"/>
      <c r="V19" s="318"/>
    </row>
    <row r="20" spans="1:22" ht="20.45" customHeight="1" x14ac:dyDescent="0.25">
      <c r="A20" s="28">
        <v>97039</v>
      </c>
      <c r="B20" t="s">
        <v>30</v>
      </c>
      <c r="C20" s="29">
        <v>0</v>
      </c>
      <c r="D20" s="30">
        <v>0</v>
      </c>
      <c r="E20" s="31">
        <v>0</v>
      </c>
      <c r="F20" s="3">
        <f t="shared" si="2"/>
        <v>0</v>
      </c>
      <c r="G20" s="32">
        <f t="shared" si="0"/>
        <v>0</v>
      </c>
      <c r="H20" s="5"/>
      <c r="I20" s="242">
        <v>2202</v>
      </c>
      <c r="J20" s="243" t="s">
        <v>118</v>
      </c>
      <c r="K20" s="244">
        <v>0</v>
      </c>
      <c r="L20" s="245" t="s">
        <v>119</v>
      </c>
      <c r="M20" s="12">
        <v>1</v>
      </c>
      <c r="N20" s="12">
        <v>0.877</v>
      </c>
      <c r="O20" s="12">
        <v>0.41599999999999998</v>
      </c>
      <c r="P20" s="204"/>
      <c r="Q20" s="99"/>
      <c r="R20" s="99"/>
      <c r="S20" s="99"/>
      <c r="T20" s="99"/>
      <c r="U20" s="205"/>
      <c r="V20" s="318"/>
    </row>
    <row r="21" spans="1:22" ht="20.45" customHeight="1" x14ac:dyDescent="0.25">
      <c r="A21" s="28">
        <v>97110</v>
      </c>
      <c r="B21" t="s">
        <v>31</v>
      </c>
      <c r="C21" s="29">
        <v>0.45</v>
      </c>
      <c r="D21" s="30">
        <v>0.4</v>
      </c>
      <c r="E21" s="31">
        <v>0.02</v>
      </c>
      <c r="F21" s="3">
        <f t="shared" si="2"/>
        <v>0.87000000000000011</v>
      </c>
      <c r="G21" s="32">
        <f t="shared" si="0"/>
        <v>30.107394000000006</v>
      </c>
      <c r="H21" s="5"/>
      <c r="I21" s="242">
        <v>2302</v>
      </c>
      <c r="J21" s="243" t="s">
        <v>120</v>
      </c>
      <c r="K21" s="244">
        <v>1</v>
      </c>
      <c r="L21" s="245" t="s">
        <v>121</v>
      </c>
      <c r="M21" s="12">
        <v>1.022</v>
      </c>
      <c r="N21" s="12">
        <v>1.0629999999999999</v>
      </c>
      <c r="O21" s="12">
        <v>0.53500000000000003</v>
      </c>
      <c r="P21" s="40"/>
      <c r="Q21" s="39"/>
      <c r="R21" s="39"/>
      <c r="S21" s="39"/>
      <c r="T21" s="39"/>
      <c r="U21" s="38"/>
      <c r="V21" s="39"/>
    </row>
    <row r="22" spans="1:22" ht="20.45" customHeight="1" x14ac:dyDescent="0.25">
      <c r="A22" s="28">
        <v>97112</v>
      </c>
      <c r="B22" t="s">
        <v>32</v>
      </c>
      <c r="C22" s="29">
        <v>0.5</v>
      </c>
      <c r="D22" s="30">
        <v>0.49</v>
      </c>
      <c r="E22" s="31">
        <v>0.02</v>
      </c>
      <c r="F22" s="3">
        <f t="shared" si="2"/>
        <v>1.01</v>
      </c>
      <c r="G22" s="32">
        <f t="shared" si="0"/>
        <v>34.952262000000005</v>
      </c>
      <c r="H22" s="5"/>
      <c r="I22" s="242">
        <v>2302</v>
      </c>
      <c r="J22" s="243" t="s">
        <v>120</v>
      </c>
      <c r="K22" s="244">
        <v>99</v>
      </c>
      <c r="L22" s="245" t="s">
        <v>122</v>
      </c>
      <c r="M22" s="12">
        <v>1</v>
      </c>
      <c r="N22" s="12">
        <v>0.94699999999999995</v>
      </c>
      <c r="O22" s="12">
        <v>0.53500000000000003</v>
      </c>
      <c r="P22" s="40"/>
      <c r="Q22" s="39"/>
      <c r="R22" s="39"/>
      <c r="S22" s="39"/>
      <c r="T22" s="39"/>
      <c r="U22" s="38"/>
      <c r="V22" s="39"/>
    </row>
    <row r="23" spans="1:22" ht="20.45" customHeight="1" x14ac:dyDescent="0.25">
      <c r="A23" s="28">
        <v>97113</v>
      </c>
      <c r="B23" t="s">
        <v>33</v>
      </c>
      <c r="C23" s="29">
        <v>0.48</v>
      </c>
      <c r="D23" s="30">
        <v>0.59</v>
      </c>
      <c r="E23" s="31">
        <v>0.02</v>
      </c>
      <c r="F23" s="3">
        <f t="shared" si="2"/>
        <v>1.0899999999999999</v>
      </c>
      <c r="G23" s="32">
        <f t="shared" si="0"/>
        <v>37.720757999999996</v>
      </c>
      <c r="H23" s="5"/>
      <c r="I23" s="242">
        <v>2402</v>
      </c>
      <c r="J23" s="243" t="s">
        <v>123</v>
      </c>
      <c r="K23" s="244">
        <v>2</v>
      </c>
      <c r="L23" s="245" t="s">
        <v>124</v>
      </c>
      <c r="M23" s="12">
        <v>1.036</v>
      </c>
      <c r="N23" s="12">
        <v>1.194</v>
      </c>
      <c r="O23" s="12">
        <v>0.77600000000000002</v>
      </c>
      <c r="P23" s="201"/>
      <c r="Q23" s="202"/>
      <c r="R23" s="202"/>
      <c r="S23" s="202"/>
      <c r="T23" s="202"/>
      <c r="U23" s="203"/>
    </row>
    <row r="24" spans="1:22" ht="20.45" customHeight="1" x14ac:dyDescent="0.25">
      <c r="A24" s="28">
        <v>97116</v>
      </c>
      <c r="B24" t="s">
        <v>34</v>
      </c>
      <c r="C24" s="29">
        <v>0.45</v>
      </c>
      <c r="D24" s="30">
        <v>0.4</v>
      </c>
      <c r="E24" s="31">
        <v>0.02</v>
      </c>
      <c r="F24" s="3">
        <f t="shared" si="2"/>
        <v>0.87000000000000011</v>
      </c>
      <c r="G24" s="32">
        <f t="shared" si="0"/>
        <v>30.107394000000006</v>
      </c>
      <c r="H24" s="5"/>
      <c r="I24" s="242">
        <v>2402</v>
      </c>
      <c r="J24" s="243" t="s">
        <v>123</v>
      </c>
      <c r="K24" s="244">
        <v>99</v>
      </c>
      <c r="L24" s="245" t="s">
        <v>125</v>
      </c>
      <c r="M24" s="12">
        <v>1</v>
      </c>
      <c r="N24" s="12">
        <v>1.014</v>
      </c>
      <c r="O24" s="12">
        <v>0.74399999999999999</v>
      </c>
      <c r="P24" s="204"/>
      <c r="Q24" s="99"/>
      <c r="R24" s="99"/>
      <c r="S24" s="99"/>
      <c r="T24" s="99"/>
      <c r="U24" s="205"/>
    </row>
    <row r="25" spans="1:22" ht="20.45" customHeight="1" x14ac:dyDescent="0.25">
      <c r="A25" s="28">
        <v>97124</v>
      </c>
      <c r="B25" t="s">
        <v>35</v>
      </c>
      <c r="C25" s="29">
        <v>0.35</v>
      </c>
      <c r="D25" s="30">
        <v>0.52</v>
      </c>
      <c r="E25" s="31">
        <v>0.01</v>
      </c>
      <c r="F25" s="3">
        <f t="shared" si="2"/>
        <v>0.88</v>
      </c>
      <c r="G25" s="32">
        <f t="shared" si="0"/>
        <v>30.453456000000003</v>
      </c>
      <c r="H25" s="5"/>
      <c r="J25" s="36"/>
      <c r="K25" s="15"/>
      <c r="M25" s="178"/>
      <c r="N25" s="178"/>
      <c r="O25" s="178"/>
      <c r="P25" s="204"/>
      <c r="Q25" s="99"/>
      <c r="R25" s="99"/>
      <c r="S25" s="99"/>
      <c r="T25" s="99"/>
      <c r="U25" s="205"/>
    </row>
    <row r="26" spans="1:22" ht="20.45" customHeight="1" x14ac:dyDescent="0.25">
      <c r="A26" s="41">
        <v>97129</v>
      </c>
      <c r="B26" t="s">
        <v>36</v>
      </c>
      <c r="C26" s="29">
        <v>0.5</v>
      </c>
      <c r="D26" s="30">
        <v>0.15</v>
      </c>
      <c r="E26" s="31">
        <v>0.02</v>
      </c>
      <c r="F26" s="3">
        <f t="shared" si="2"/>
        <v>0.67</v>
      </c>
      <c r="G26" s="32">
        <f t="shared" si="0"/>
        <v>23.186154000000002</v>
      </c>
      <c r="H26" s="5"/>
      <c r="J26" s="36"/>
      <c r="K26" s="15"/>
      <c r="M26" s="178"/>
      <c r="N26" s="178"/>
      <c r="O26" s="178"/>
      <c r="P26" s="204"/>
      <c r="Q26" s="99"/>
      <c r="R26" s="99"/>
      <c r="S26" s="99"/>
      <c r="T26" s="99"/>
      <c r="U26" s="205"/>
      <c r="V26" s="318"/>
    </row>
    <row r="27" spans="1:22" ht="20.45" customHeight="1" x14ac:dyDescent="0.25">
      <c r="A27" s="41">
        <v>97130</v>
      </c>
      <c r="B27" t="s">
        <v>37</v>
      </c>
      <c r="C27" s="29">
        <v>0.48</v>
      </c>
      <c r="D27" s="30">
        <v>0.15</v>
      </c>
      <c r="E27" s="31">
        <v>0.02</v>
      </c>
      <c r="F27" s="3">
        <f t="shared" si="2"/>
        <v>0.65</v>
      </c>
      <c r="G27" s="32">
        <f t="shared" si="0"/>
        <v>22.494030000000002</v>
      </c>
      <c r="H27" s="5"/>
      <c r="J27" s="36"/>
      <c r="K27" s="15"/>
      <c r="M27" s="178"/>
      <c r="N27" s="178"/>
      <c r="O27" s="178"/>
      <c r="P27" s="204"/>
      <c r="Q27" s="99"/>
      <c r="R27" s="99"/>
      <c r="S27" s="99"/>
      <c r="T27" s="99"/>
      <c r="U27" s="205"/>
      <c r="V27" s="318"/>
    </row>
    <row r="28" spans="1:22" ht="20.45" customHeight="1" x14ac:dyDescent="0.25">
      <c r="A28" s="28">
        <v>97139</v>
      </c>
      <c r="B28" t="s">
        <v>38</v>
      </c>
      <c r="C28" s="29">
        <v>0</v>
      </c>
      <c r="D28" s="30">
        <v>0</v>
      </c>
      <c r="E28" s="31">
        <v>0</v>
      </c>
      <c r="F28" s="3">
        <f t="shared" si="2"/>
        <v>0</v>
      </c>
      <c r="G28" s="32">
        <f t="shared" si="0"/>
        <v>0</v>
      </c>
      <c r="H28" s="5"/>
      <c r="J28" s="36"/>
      <c r="K28" s="15"/>
      <c r="M28" s="178"/>
      <c r="N28" s="178"/>
      <c r="O28" s="178"/>
      <c r="P28" s="204"/>
      <c r="Q28" s="99"/>
      <c r="R28" s="99"/>
      <c r="S28" s="99"/>
      <c r="T28" s="99"/>
      <c r="U28" s="205"/>
      <c r="V28" s="318"/>
    </row>
    <row r="29" spans="1:22" ht="20.45" customHeight="1" x14ac:dyDescent="0.25">
      <c r="A29" s="28">
        <v>97140</v>
      </c>
      <c r="B29" t="s">
        <v>39</v>
      </c>
      <c r="C29" s="29">
        <v>0.43</v>
      </c>
      <c r="D29" s="30">
        <v>0.35</v>
      </c>
      <c r="E29" s="31">
        <v>0.02</v>
      </c>
      <c r="F29" s="3">
        <f t="shared" si="2"/>
        <v>0.8</v>
      </c>
      <c r="G29" s="32">
        <f t="shared" si="0"/>
        <v>27.684960000000004</v>
      </c>
      <c r="H29" s="5"/>
      <c r="P29" s="40"/>
      <c r="Q29" s="39"/>
      <c r="R29" s="39"/>
      <c r="S29" s="39"/>
      <c r="T29" s="39"/>
      <c r="U29" s="38"/>
      <c r="V29" s="39"/>
    </row>
    <row r="30" spans="1:22" ht="20.45" customHeight="1" x14ac:dyDescent="0.25">
      <c r="A30" s="28">
        <v>97150</v>
      </c>
      <c r="B30" t="s">
        <v>40</v>
      </c>
      <c r="C30" s="29">
        <v>0.28999999999999998</v>
      </c>
      <c r="D30" s="30">
        <v>0.22</v>
      </c>
      <c r="E30" s="31">
        <v>0.01</v>
      </c>
      <c r="F30" s="3">
        <f t="shared" si="2"/>
        <v>0.52</v>
      </c>
      <c r="G30" s="32">
        <f t="shared" si="0"/>
        <v>17.995224</v>
      </c>
      <c r="H30" s="5"/>
      <c r="P30" s="40"/>
      <c r="Q30" s="39"/>
      <c r="R30" s="39"/>
      <c r="S30" s="39"/>
      <c r="T30" s="39"/>
      <c r="U30" s="38"/>
      <c r="V30" s="39"/>
    </row>
    <row r="31" spans="1:22" ht="20.45" customHeight="1" x14ac:dyDescent="0.25">
      <c r="A31" s="28">
        <v>97161</v>
      </c>
      <c r="B31" t="s">
        <v>41</v>
      </c>
      <c r="C31" s="29">
        <v>1.54</v>
      </c>
      <c r="D31" s="30">
        <v>1.35</v>
      </c>
      <c r="E31" s="31">
        <v>7.0000000000000007E-2</v>
      </c>
      <c r="F31" s="3">
        <f t="shared" si="2"/>
        <v>2.96</v>
      </c>
      <c r="G31" s="32">
        <f t="shared" si="0"/>
        <v>102.434352</v>
      </c>
      <c r="H31" s="5"/>
      <c r="I31" s="52"/>
      <c r="J31" s="206"/>
      <c r="K31" s="170"/>
      <c r="L31" s="105"/>
      <c r="M31" s="199"/>
      <c r="N31" s="200"/>
      <c r="O31" s="200"/>
      <c r="P31" s="201"/>
      <c r="Q31" s="202"/>
      <c r="R31" s="202"/>
      <c r="S31" s="202"/>
      <c r="T31" s="202"/>
      <c r="U31" s="203"/>
    </row>
    <row r="32" spans="1:22" ht="20.45" customHeight="1" x14ac:dyDescent="0.25">
      <c r="A32" s="28">
        <v>97162</v>
      </c>
      <c r="B32" t="s">
        <v>42</v>
      </c>
      <c r="C32" s="29">
        <v>1.54</v>
      </c>
      <c r="D32" s="30">
        <v>1.35</v>
      </c>
      <c r="E32" s="31">
        <v>7.0000000000000007E-2</v>
      </c>
      <c r="F32" s="3">
        <f t="shared" si="2"/>
        <v>2.96</v>
      </c>
      <c r="G32" s="32">
        <f t="shared" si="0"/>
        <v>102.434352</v>
      </c>
      <c r="H32" s="5"/>
      <c r="J32" s="15"/>
      <c r="K32" s="15"/>
      <c r="M32" s="178"/>
      <c r="N32" s="178"/>
      <c r="O32" s="178"/>
      <c r="P32" s="204"/>
      <c r="Q32" s="99"/>
      <c r="R32" s="99"/>
      <c r="S32" s="99"/>
      <c r="T32" s="99"/>
      <c r="U32" s="205"/>
    </row>
    <row r="33" spans="1:22" ht="20.45" customHeight="1" x14ac:dyDescent="0.25">
      <c r="A33" s="28">
        <v>97163</v>
      </c>
      <c r="B33" t="s">
        <v>43</v>
      </c>
      <c r="C33" s="29">
        <v>1.54</v>
      </c>
      <c r="D33" s="30">
        <v>1.35</v>
      </c>
      <c r="E33" s="31">
        <v>7.0000000000000007E-2</v>
      </c>
      <c r="F33" s="3">
        <f t="shared" si="2"/>
        <v>2.96</v>
      </c>
      <c r="G33" s="32">
        <f t="shared" si="0"/>
        <v>102.434352</v>
      </c>
      <c r="H33" s="5"/>
      <c r="J33" s="36"/>
      <c r="K33" s="15"/>
      <c r="M33" s="178"/>
      <c r="N33" s="178"/>
      <c r="O33" s="178"/>
      <c r="P33" s="204"/>
      <c r="Q33" s="99"/>
      <c r="R33" s="99"/>
      <c r="S33" s="99"/>
      <c r="T33" s="99"/>
      <c r="U33" s="205"/>
    </row>
    <row r="34" spans="1:22" ht="20.45" customHeight="1" x14ac:dyDescent="0.25">
      <c r="A34" s="28">
        <v>97164</v>
      </c>
      <c r="B34" t="s">
        <v>44</v>
      </c>
      <c r="C34" s="29">
        <v>0.96</v>
      </c>
      <c r="D34" s="30">
        <v>1.04</v>
      </c>
      <c r="E34" s="31">
        <v>0.04</v>
      </c>
      <c r="F34" s="3">
        <f t="shared" si="2"/>
        <v>2.04</v>
      </c>
      <c r="G34" s="32">
        <f t="shared" si="0"/>
        <v>70.596648000000002</v>
      </c>
      <c r="H34" s="5"/>
      <c r="J34" s="36"/>
      <c r="K34" s="15"/>
      <c r="M34" s="178"/>
      <c r="N34" s="178"/>
      <c r="O34" s="178"/>
      <c r="P34" s="204"/>
      <c r="Q34" s="99"/>
      <c r="R34" s="99"/>
      <c r="S34" s="99"/>
      <c r="T34" s="99"/>
      <c r="U34" s="205"/>
    </row>
    <row r="35" spans="1:22" ht="20.45" customHeight="1" x14ac:dyDescent="0.25">
      <c r="A35" s="28">
        <v>97165</v>
      </c>
      <c r="B35" t="s">
        <v>45</v>
      </c>
      <c r="C35" s="29">
        <v>1.54</v>
      </c>
      <c r="D35" s="30">
        <v>1.37</v>
      </c>
      <c r="E35" s="31">
        <v>7.0000000000000007E-2</v>
      </c>
      <c r="F35" s="3">
        <f t="shared" si="2"/>
        <v>2.98</v>
      </c>
      <c r="G35" s="32">
        <f t="shared" si="0"/>
        <v>103.126476</v>
      </c>
      <c r="H35" s="5"/>
      <c r="J35" s="36"/>
      <c r="K35" s="15"/>
      <c r="M35" s="178"/>
      <c r="N35" s="178"/>
      <c r="O35" s="178"/>
      <c r="P35" s="204"/>
      <c r="Q35" s="99"/>
      <c r="R35" s="99"/>
      <c r="S35" s="99"/>
      <c r="T35" s="99"/>
      <c r="U35" s="205"/>
      <c r="V35" s="318"/>
    </row>
    <row r="36" spans="1:22" ht="20.45" customHeight="1" x14ac:dyDescent="0.25">
      <c r="A36" s="28">
        <v>97166</v>
      </c>
      <c r="B36" t="s">
        <v>46</v>
      </c>
      <c r="C36" s="29">
        <v>1.54</v>
      </c>
      <c r="D36" s="30">
        <v>1.37</v>
      </c>
      <c r="E36" s="31">
        <v>7.0000000000000007E-2</v>
      </c>
      <c r="F36" s="3">
        <f t="shared" si="2"/>
        <v>2.98</v>
      </c>
      <c r="G36" s="32">
        <f t="shared" si="0"/>
        <v>103.126476</v>
      </c>
      <c r="H36" s="5"/>
      <c r="J36" s="36"/>
      <c r="K36" s="15"/>
      <c r="M36" s="178"/>
      <c r="N36" s="178"/>
      <c r="O36" s="178"/>
      <c r="P36" s="204"/>
      <c r="Q36" s="99"/>
      <c r="R36" s="99"/>
      <c r="S36" s="99"/>
      <c r="T36" s="99"/>
      <c r="U36" s="205"/>
      <c r="V36" s="318"/>
    </row>
    <row r="37" spans="1:22" ht="20.45" customHeight="1" x14ac:dyDescent="0.25">
      <c r="A37" s="28">
        <v>97167</v>
      </c>
      <c r="B37" t="s">
        <v>47</v>
      </c>
      <c r="C37" s="29">
        <v>1.54</v>
      </c>
      <c r="D37" s="30">
        <v>1.37</v>
      </c>
      <c r="E37" s="31">
        <v>7.0000000000000007E-2</v>
      </c>
      <c r="F37" s="3">
        <f t="shared" si="2"/>
        <v>2.98</v>
      </c>
      <c r="G37" s="32">
        <f t="shared" si="0"/>
        <v>103.126476</v>
      </c>
      <c r="H37" s="5"/>
      <c r="J37" s="36"/>
      <c r="K37" s="15"/>
      <c r="M37" s="178"/>
      <c r="N37" s="178"/>
      <c r="O37" s="178"/>
      <c r="P37" s="204"/>
      <c r="Q37" s="99"/>
      <c r="R37" s="99"/>
      <c r="S37" s="99"/>
      <c r="T37" s="99"/>
      <c r="U37" s="205"/>
      <c r="V37" s="318"/>
    </row>
    <row r="38" spans="1:22" ht="20.45" customHeight="1" x14ac:dyDescent="0.25">
      <c r="A38" s="28">
        <v>97168</v>
      </c>
      <c r="B38" t="s">
        <v>48</v>
      </c>
      <c r="C38" s="29">
        <v>0.96</v>
      </c>
      <c r="D38" s="30">
        <v>1.05</v>
      </c>
      <c r="E38" s="31">
        <v>0.04</v>
      </c>
      <c r="F38" s="3">
        <f t="shared" si="2"/>
        <v>2.0499999999999998</v>
      </c>
      <c r="G38" s="32">
        <f t="shared" si="0"/>
        <v>70.942709999999991</v>
      </c>
      <c r="H38" s="5"/>
      <c r="P38" s="40"/>
      <c r="Q38" s="39"/>
      <c r="R38" s="39"/>
      <c r="S38" s="39"/>
      <c r="T38" s="39"/>
      <c r="U38" s="38"/>
      <c r="V38" s="39"/>
    </row>
    <row r="39" spans="1:22" ht="20.45" customHeight="1" x14ac:dyDescent="0.25">
      <c r="A39" s="28">
        <v>97169</v>
      </c>
      <c r="B39" t="s">
        <v>49</v>
      </c>
      <c r="C39" s="29">
        <v>0</v>
      </c>
      <c r="D39" s="30">
        <v>0</v>
      </c>
      <c r="E39" s="31">
        <v>0</v>
      </c>
      <c r="F39" s="3">
        <f t="shared" si="2"/>
        <v>0</v>
      </c>
      <c r="G39" s="32">
        <f t="shared" si="0"/>
        <v>0</v>
      </c>
      <c r="H39" s="5"/>
      <c r="P39" s="40"/>
      <c r="Q39" s="39"/>
      <c r="R39" s="39"/>
      <c r="S39" s="39"/>
      <c r="T39" s="39"/>
      <c r="U39" s="38"/>
      <c r="V39" s="39"/>
    </row>
    <row r="40" spans="1:22" ht="20.45" customHeight="1" x14ac:dyDescent="0.25">
      <c r="A40" s="28">
        <v>97170</v>
      </c>
      <c r="B40" t="s">
        <v>50</v>
      </c>
      <c r="C40" s="29">
        <v>0</v>
      </c>
      <c r="D40" s="30">
        <v>0</v>
      </c>
      <c r="E40" s="31">
        <v>0</v>
      </c>
      <c r="F40" s="3">
        <f t="shared" si="2"/>
        <v>0</v>
      </c>
      <c r="G40" s="32">
        <f t="shared" si="0"/>
        <v>0</v>
      </c>
      <c r="H40" s="5"/>
      <c r="I40" s="52"/>
      <c r="J40" s="206"/>
      <c r="K40" s="170"/>
      <c r="L40" s="105"/>
      <c r="M40" s="199"/>
      <c r="N40" s="200"/>
      <c r="O40" s="200"/>
      <c r="P40" s="201"/>
      <c r="Q40" s="202"/>
      <c r="R40" s="202"/>
      <c r="S40" s="202"/>
      <c r="T40" s="202"/>
      <c r="U40" s="203"/>
    </row>
    <row r="41" spans="1:22" ht="20.45" customHeight="1" x14ac:dyDescent="0.25">
      <c r="A41" s="28">
        <v>97171</v>
      </c>
      <c r="B41" t="s">
        <v>51</v>
      </c>
      <c r="C41" s="29">
        <v>0</v>
      </c>
      <c r="D41" s="30">
        <v>0</v>
      </c>
      <c r="E41" s="31">
        <v>0</v>
      </c>
      <c r="F41" s="3">
        <f t="shared" si="2"/>
        <v>0</v>
      </c>
      <c r="G41" s="32">
        <f t="shared" si="0"/>
        <v>0</v>
      </c>
      <c r="H41" s="5"/>
      <c r="J41" s="15"/>
      <c r="K41" s="15"/>
      <c r="M41" s="178"/>
      <c r="N41" s="178"/>
      <c r="O41" s="178"/>
      <c r="P41" s="204"/>
      <c r="Q41" s="99"/>
      <c r="R41" s="99"/>
      <c r="S41" s="99"/>
      <c r="T41" s="99"/>
      <c r="U41" s="205"/>
    </row>
    <row r="42" spans="1:22" ht="20.45" customHeight="1" x14ac:dyDescent="0.25">
      <c r="A42" s="28">
        <v>97172</v>
      </c>
      <c r="B42" t="s">
        <v>52</v>
      </c>
      <c r="C42" s="29">
        <v>0</v>
      </c>
      <c r="D42" s="30">
        <v>0</v>
      </c>
      <c r="E42" s="31">
        <v>0</v>
      </c>
      <c r="F42" s="3">
        <f t="shared" si="2"/>
        <v>0</v>
      </c>
      <c r="G42" s="32">
        <f t="shared" si="0"/>
        <v>0</v>
      </c>
      <c r="H42" s="5"/>
      <c r="J42" s="36"/>
      <c r="K42" s="15"/>
      <c r="M42" s="178"/>
      <c r="N42" s="178"/>
      <c r="O42" s="178"/>
      <c r="P42" s="204"/>
      <c r="Q42" s="99"/>
      <c r="R42" s="99"/>
      <c r="S42" s="99"/>
      <c r="T42" s="99"/>
      <c r="U42" s="205"/>
    </row>
    <row r="43" spans="1:22" ht="20.45" customHeight="1" x14ac:dyDescent="0.25">
      <c r="A43" s="28">
        <v>97530</v>
      </c>
      <c r="B43" t="s">
        <v>53</v>
      </c>
      <c r="C43" s="29">
        <v>0.44</v>
      </c>
      <c r="D43" s="30">
        <v>0.64</v>
      </c>
      <c r="E43" s="31">
        <v>0.02</v>
      </c>
      <c r="F43" s="3">
        <f t="shared" si="2"/>
        <v>1.1000000000000001</v>
      </c>
      <c r="G43" s="32">
        <f t="shared" si="0"/>
        <v>38.066820000000007</v>
      </c>
      <c r="H43" s="5"/>
      <c r="J43" s="36"/>
      <c r="K43" s="15"/>
      <c r="M43" s="178"/>
      <c r="N43" s="178"/>
      <c r="O43" s="178"/>
      <c r="P43" s="204"/>
      <c r="Q43" s="99"/>
      <c r="R43" s="99"/>
      <c r="S43" s="99"/>
      <c r="T43" s="99"/>
      <c r="U43" s="205"/>
    </row>
    <row r="44" spans="1:22" ht="20.45" customHeight="1" x14ac:dyDescent="0.25">
      <c r="A44" s="28">
        <v>97533</v>
      </c>
      <c r="B44" t="s">
        <v>54</v>
      </c>
      <c r="C44" s="29">
        <v>0.48</v>
      </c>
      <c r="D44" s="30">
        <v>1.41</v>
      </c>
      <c r="E44" s="31">
        <v>0.02</v>
      </c>
      <c r="F44" s="3">
        <f t="shared" si="2"/>
        <v>1.91</v>
      </c>
      <c r="G44" s="32">
        <f t="shared" si="0"/>
        <v>66.097842</v>
      </c>
      <c r="H44" s="5"/>
      <c r="J44" s="36"/>
      <c r="K44" s="15"/>
      <c r="M44" s="178"/>
      <c r="N44" s="178"/>
      <c r="O44" s="178"/>
      <c r="P44" s="204"/>
      <c r="Q44" s="99"/>
      <c r="R44" s="99"/>
      <c r="S44" s="99"/>
      <c r="T44" s="99"/>
      <c r="U44" s="205"/>
      <c r="V44" s="318"/>
    </row>
    <row r="45" spans="1:22" ht="20.45" customHeight="1" x14ac:dyDescent="0.25">
      <c r="A45" s="28">
        <v>97535</v>
      </c>
      <c r="B45" t="s">
        <v>55</v>
      </c>
      <c r="C45" s="29">
        <v>0.45</v>
      </c>
      <c r="D45" s="30">
        <v>0.5</v>
      </c>
      <c r="E45" s="31">
        <v>0.02</v>
      </c>
      <c r="F45" s="3">
        <f t="shared" si="2"/>
        <v>0.97</v>
      </c>
      <c r="G45" s="32">
        <f t="shared" si="0"/>
        <v>33.568013999999998</v>
      </c>
      <c r="H45" s="5"/>
      <c r="J45" s="36"/>
      <c r="K45" s="15"/>
      <c r="M45" s="178"/>
      <c r="N45" s="178"/>
      <c r="O45" s="178"/>
      <c r="P45" s="204"/>
      <c r="Q45" s="99"/>
      <c r="R45" s="99"/>
      <c r="S45" s="99"/>
      <c r="T45" s="99"/>
      <c r="U45" s="205"/>
      <c r="V45" s="318"/>
    </row>
    <row r="46" spans="1:22" ht="20.45" customHeight="1" x14ac:dyDescent="0.25">
      <c r="A46" s="28">
        <v>97537</v>
      </c>
      <c r="B46" t="s">
        <v>56</v>
      </c>
      <c r="C46" s="29">
        <v>0.48</v>
      </c>
      <c r="D46" s="30">
        <v>0.44</v>
      </c>
      <c r="E46" s="31">
        <v>0.02</v>
      </c>
      <c r="F46" s="3">
        <f t="shared" si="2"/>
        <v>0.94</v>
      </c>
      <c r="G46" s="32">
        <f t="shared" si="0"/>
        <v>32.529828000000002</v>
      </c>
      <c r="H46" s="5"/>
      <c r="P46" s="40"/>
      <c r="Q46" s="39"/>
      <c r="R46" s="39"/>
      <c r="S46" s="39"/>
      <c r="T46" s="39"/>
      <c r="U46" s="38"/>
      <c r="V46" s="39"/>
    </row>
    <row r="47" spans="1:22" ht="20.45" customHeight="1" x14ac:dyDescent="0.25">
      <c r="A47" s="28">
        <v>97542</v>
      </c>
      <c r="B47" t="s">
        <v>57</v>
      </c>
      <c r="C47" s="29">
        <v>0.48</v>
      </c>
      <c r="D47" s="30">
        <v>0.44</v>
      </c>
      <c r="E47" s="31">
        <v>0.02</v>
      </c>
      <c r="F47" s="3">
        <f t="shared" si="2"/>
        <v>0.94</v>
      </c>
      <c r="G47" s="32">
        <f t="shared" si="0"/>
        <v>32.529828000000002</v>
      </c>
      <c r="H47" s="5"/>
      <c r="P47" s="40"/>
      <c r="Q47" s="39"/>
      <c r="R47" s="39"/>
      <c r="S47" s="39"/>
      <c r="T47" s="39"/>
      <c r="U47" s="38"/>
      <c r="V47" s="39"/>
    </row>
    <row r="48" spans="1:22" ht="20.45" customHeight="1" x14ac:dyDescent="0.25">
      <c r="A48" s="28">
        <v>97545</v>
      </c>
      <c r="B48" t="s">
        <v>58</v>
      </c>
      <c r="C48" s="29">
        <v>0</v>
      </c>
      <c r="D48" s="30">
        <v>0</v>
      </c>
      <c r="E48" s="31">
        <v>0</v>
      </c>
      <c r="F48" s="3">
        <f t="shared" si="2"/>
        <v>0</v>
      </c>
      <c r="G48" s="32">
        <f t="shared" si="0"/>
        <v>0</v>
      </c>
      <c r="H48" s="5"/>
      <c r="P48" s="40"/>
      <c r="Q48" s="39"/>
      <c r="R48" s="39"/>
      <c r="S48" s="39"/>
      <c r="T48" s="39"/>
      <c r="U48" s="38"/>
      <c r="V48" s="39"/>
    </row>
    <row r="49" spans="1:8" ht="20.45" customHeight="1" x14ac:dyDescent="0.25">
      <c r="A49" s="28">
        <v>97546</v>
      </c>
      <c r="B49" t="s">
        <v>59</v>
      </c>
      <c r="C49" s="29">
        <v>0</v>
      </c>
      <c r="D49" s="30">
        <v>0</v>
      </c>
      <c r="E49" s="31">
        <v>0</v>
      </c>
      <c r="F49" s="3">
        <f t="shared" si="2"/>
        <v>0</v>
      </c>
      <c r="G49" s="32">
        <f t="shared" si="0"/>
        <v>0</v>
      </c>
      <c r="H49" s="5"/>
    </row>
    <row r="50" spans="1:8" ht="20.45" customHeight="1" x14ac:dyDescent="0.25">
      <c r="A50" s="28">
        <v>97597</v>
      </c>
      <c r="B50" t="s">
        <v>60</v>
      </c>
      <c r="C50" s="29">
        <v>0.77</v>
      </c>
      <c r="D50" s="30">
        <v>2.19</v>
      </c>
      <c r="E50" s="31">
        <v>7.0000000000000007E-2</v>
      </c>
      <c r="F50" s="3">
        <f t="shared" si="2"/>
        <v>3.03</v>
      </c>
      <c r="G50" s="32">
        <f t="shared" si="0"/>
        <v>104.856786</v>
      </c>
      <c r="H50" s="5"/>
    </row>
    <row r="51" spans="1:8" ht="20.45" customHeight="1" x14ac:dyDescent="0.25">
      <c r="A51" s="28">
        <v>97598</v>
      </c>
      <c r="B51" t="s">
        <v>61</v>
      </c>
      <c r="C51" s="29">
        <v>0.5</v>
      </c>
      <c r="D51" s="30">
        <v>0.78</v>
      </c>
      <c r="E51" s="31">
        <v>7.0000000000000007E-2</v>
      </c>
      <c r="F51" s="3">
        <f t="shared" si="2"/>
        <v>1.35</v>
      </c>
      <c r="G51" s="32">
        <f t="shared" si="0"/>
        <v>46.718370000000007</v>
      </c>
      <c r="H51" s="5"/>
    </row>
    <row r="52" spans="1:8" ht="20.45" customHeight="1" x14ac:dyDescent="0.25">
      <c r="A52" s="28">
        <v>97602</v>
      </c>
      <c r="B52" t="s">
        <v>62</v>
      </c>
      <c r="C52" s="29">
        <v>0</v>
      </c>
      <c r="D52" s="30">
        <v>0</v>
      </c>
      <c r="E52" s="31">
        <v>0</v>
      </c>
      <c r="F52" s="3">
        <f t="shared" si="2"/>
        <v>0</v>
      </c>
      <c r="G52" s="32">
        <f t="shared" si="0"/>
        <v>0</v>
      </c>
      <c r="H52" s="5"/>
    </row>
    <row r="53" spans="1:8" ht="20.45" customHeight="1" x14ac:dyDescent="0.25">
      <c r="A53" s="28">
        <v>97605</v>
      </c>
      <c r="B53" t="s">
        <v>63</v>
      </c>
      <c r="C53" s="29">
        <v>0.55000000000000004</v>
      </c>
      <c r="D53" s="30">
        <v>0.68</v>
      </c>
      <c r="E53" s="31">
        <v>0.02</v>
      </c>
      <c r="F53" s="3">
        <f t="shared" si="2"/>
        <v>1.25</v>
      </c>
      <c r="G53" s="32">
        <f t="shared" si="0"/>
        <v>43.257750000000001</v>
      </c>
      <c r="H53" s="5"/>
    </row>
    <row r="54" spans="1:8" ht="20.45" customHeight="1" x14ac:dyDescent="0.25">
      <c r="A54" s="28">
        <v>97606</v>
      </c>
      <c r="B54" t="s">
        <v>64</v>
      </c>
      <c r="C54" s="29">
        <v>0.6</v>
      </c>
      <c r="D54" s="30">
        <v>0.86</v>
      </c>
      <c r="E54" s="31">
        <v>0.02</v>
      </c>
      <c r="F54" s="3">
        <f t="shared" si="2"/>
        <v>1.48</v>
      </c>
      <c r="G54" s="32">
        <f t="shared" si="0"/>
        <v>51.217176000000002</v>
      </c>
      <c r="H54" s="5"/>
    </row>
    <row r="55" spans="1:8" ht="20.45" customHeight="1" x14ac:dyDescent="0.25">
      <c r="A55" s="28">
        <v>97607</v>
      </c>
      <c r="B55" t="s">
        <v>65</v>
      </c>
      <c r="C55" s="29">
        <v>0.41</v>
      </c>
      <c r="D55" s="30">
        <v>10.98</v>
      </c>
      <c r="E55" s="31">
        <v>0.08</v>
      </c>
      <c r="F55" s="3">
        <f t="shared" si="2"/>
        <v>11.47</v>
      </c>
      <c r="G55" s="32">
        <f t="shared" si="0"/>
        <v>396.93311400000005</v>
      </c>
      <c r="H55" s="5"/>
    </row>
    <row r="56" spans="1:8" ht="20.45" customHeight="1" x14ac:dyDescent="0.25">
      <c r="A56" s="28">
        <v>97608</v>
      </c>
      <c r="B56" t="s">
        <v>64</v>
      </c>
      <c r="C56" s="29">
        <v>0.46</v>
      </c>
      <c r="D56" s="30">
        <v>10.77</v>
      </c>
      <c r="E56" s="31">
        <v>0.09</v>
      </c>
      <c r="F56" s="3">
        <f t="shared" si="2"/>
        <v>11.32</v>
      </c>
      <c r="G56" s="32">
        <f t="shared" si="0"/>
        <v>391.74218400000001</v>
      </c>
      <c r="H56" s="5"/>
    </row>
    <row r="57" spans="1:8" ht="20.45" customHeight="1" x14ac:dyDescent="0.25">
      <c r="A57" s="28">
        <v>97610</v>
      </c>
      <c r="B57" t="s">
        <v>66</v>
      </c>
      <c r="C57" s="29">
        <v>0.4</v>
      </c>
      <c r="D57" s="30">
        <v>13.14</v>
      </c>
      <c r="E57" s="31">
        <v>0.01</v>
      </c>
      <c r="F57" s="3">
        <f t="shared" si="2"/>
        <v>13.55</v>
      </c>
      <c r="G57" s="32">
        <f t="shared" si="0"/>
        <v>468.91401000000002</v>
      </c>
      <c r="H57" s="5"/>
    </row>
    <row r="58" spans="1:8" ht="20.45" customHeight="1" x14ac:dyDescent="0.25">
      <c r="A58" s="28">
        <v>97750</v>
      </c>
      <c r="B58" t="s">
        <v>67</v>
      </c>
      <c r="C58" s="29">
        <v>0.45</v>
      </c>
      <c r="D58" s="30">
        <v>0.52</v>
      </c>
      <c r="E58" s="31">
        <v>0.02</v>
      </c>
      <c r="F58" s="3">
        <f t="shared" si="2"/>
        <v>0.99</v>
      </c>
      <c r="G58" s="32">
        <f t="shared" si="0"/>
        <v>34.260137999999998</v>
      </c>
      <c r="H58" s="5"/>
    </row>
    <row r="59" spans="1:8" ht="20.45" customHeight="1" x14ac:dyDescent="0.25">
      <c r="A59" s="28">
        <v>97755</v>
      </c>
      <c r="B59" t="s">
        <v>68</v>
      </c>
      <c r="C59" s="29">
        <v>0.62</v>
      </c>
      <c r="D59" s="30">
        <v>0.48</v>
      </c>
      <c r="E59" s="31">
        <v>0.02</v>
      </c>
      <c r="F59" s="3">
        <f t="shared" si="2"/>
        <v>1.1200000000000001</v>
      </c>
      <c r="G59" s="32">
        <f t="shared" si="0"/>
        <v>38.758944000000007</v>
      </c>
      <c r="H59" s="5"/>
    </row>
    <row r="60" spans="1:8" ht="20.45" customHeight="1" x14ac:dyDescent="0.25">
      <c r="A60" s="28">
        <v>97760</v>
      </c>
      <c r="B60" t="s">
        <v>69</v>
      </c>
      <c r="C60" s="29">
        <v>0.5</v>
      </c>
      <c r="D60" s="30">
        <v>0.92</v>
      </c>
      <c r="E60" s="31">
        <v>0.02</v>
      </c>
      <c r="F60" s="3">
        <f t="shared" si="2"/>
        <v>1.44</v>
      </c>
      <c r="G60" s="32">
        <f t="shared" si="0"/>
        <v>49.832928000000003</v>
      </c>
      <c r="H60" s="5"/>
    </row>
    <row r="61" spans="1:8" ht="20.45" customHeight="1" x14ac:dyDescent="0.25">
      <c r="A61" s="28">
        <v>97761</v>
      </c>
      <c r="B61" t="s">
        <v>70</v>
      </c>
      <c r="C61" s="29">
        <v>0.5</v>
      </c>
      <c r="D61" s="30">
        <v>0.71</v>
      </c>
      <c r="E61" s="31">
        <v>0.02</v>
      </c>
      <c r="F61" s="3">
        <f t="shared" si="2"/>
        <v>1.23</v>
      </c>
      <c r="G61" s="32">
        <f t="shared" si="0"/>
        <v>42.565626000000002</v>
      </c>
      <c r="H61" s="5"/>
    </row>
    <row r="62" spans="1:8" ht="20.45" customHeight="1" x14ac:dyDescent="0.25">
      <c r="A62" s="28">
        <v>97763</v>
      </c>
      <c r="B62" t="s">
        <v>71</v>
      </c>
      <c r="C62" s="29">
        <v>0.48</v>
      </c>
      <c r="D62" s="30">
        <v>1.1000000000000001</v>
      </c>
      <c r="E62" s="31">
        <v>0.02</v>
      </c>
      <c r="F62" s="3">
        <f t="shared" si="2"/>
        <v>1.6</v>
      </c>
      <c r="G62" s="32">
        <f t="shared" si="0"/>
        <v>55.369920000000008</v>
      </c>
      <c r="H62" s="5"/>
    </row>
    <row r="63" spans="1:8" ht="20.45" customHeight="1" x14ac:dyDescent="0.25">
      <c r="A63" s="28">
        <v>97799</v>
      </c>
      <c r="B63" t="s">
        <v>38</v>
      </c>
      <c r="C63" s="29">
        <v>0</v>
      </c>
      <c r="D63" s="30">
        <v>0</v>
      </c>
      <c r="E63" s="31">
        <v>0</v>
      </c>
      <c r="F63" s="3">
        <f t="shared" si="2"/>
        <v>0</v>
      </c>
      <c r="G63" s="32">
        <f t="shared" si="0"/>
        <v>0</v>
      </c>
      <c r="H63" s="5"/>
    </row>
    <row r="64" spans="1:8" ht="20.45" customHeight="1" x14ac:dyDescent="0.25">
      <c r="A64" s="105" t="s">
        <v>72</v>
      </c>
      <c r="C64" s="43"/>
      <c r="D64" s="15"/>
      <c r="E64" s="15"/>
      <c r="F64" s="3"/>
      <c r="G64" s="32"/>
      <c r="H64" s="5"/>
    </row>
    <row r="65" spans="1:37" ht="20.45" customHeight="1" x14ac:dyDescent="0.25">
      <c r="A65" s="28">
        <v>92507</v>
      </c>
      <c r="B65" t="s">
        <v>73</v>
      </c>
      <c r="C65" s="29">
        <v>1.3</v>
      </c>
      <c r="D65" s="30">
        <v>0.91</v>
      </c>
      <c r="E65" s="31">
        <v>0.05</v>
      </c>
      <c r="F65" s="3">
        <f t="shared" ref="F65:F97" si="6">(C65*$C$3)+(D65*$D$3)+(E65*$E$3)</f>
        <v>2.2599999999999998</v>
      </c>
      <c r="G65" s="32">
        <f>F65*$G$5</f>
        <v>78.210011999999992</v>
      </c>
      <c r="H65" s="5"/>
      <c r="P65" s="2"/>
      <c r="Q65" s="15"/>
      <c r="R65" s="15"/>
      <c r="S65" s="15"/>
      <c r="T65" s="15"/>
      <c r="U65" s="2"/>
      <c r="V65" s="2"/>
    </row>
    <row r="66" spans="1:37" ht="20.45" customHeight="1" x14ac:dyDescent="0.25">
      <c r="A66" s="28">
        <v>92508</v>
      </c>
      <c r="B66" t="s">
        <v>73</v>
      </c>
      <c r="C66" s="29">
        <v>0.33</v>
      </c>
      <c r="D66" s="30">
        <v>0.36</v>
      </c>
      <c r="E66" s="31">
        <v>0.01</v>
      </c>
      <c r="F66" s="3">
        <f t="shared" si="6"/>
        <v>0.7</v>
      </c>
      <c r="G66" s="32">
        <f>F66*$G$5</f>
        <v>24.224339999999998</v>
      </c>
      <c r="H66" s="5"/>
      <c r="P66" s="2"/>
      <c r="Q66" s="15"/>
      <c r="R66" s="15"/>
      <c r="S66" s="15"/>
      <c r="T66" s="15"/>
      <c r="U66" s="2"/>
      <c r="V66" s="2"/>
    </row>
    <row r="67" spans="1:37" ht="20.45" customHeight="1" x14ac:dyDescent="0.25">
      <c r="A67" s="28">
        <v>92520</v>
      </c>
      <c r="B67" t="s">
        <v>74</v>
      </c>
      <c r="C67" s="29">
        <v>0.75</v>
      </c>
      <c r="D67" s="30">
        <v>1.64</v>
      </c>
      <c r="E67" s="31">
        <v>0.04</v>
      </c>
      <c r="F67" s="3">
        <f t="shared" si="6"/>
        <v>2.4299999999999997</v>
      </c>
      <c r="G67" s="32">
        <f>F67*$G$5</f>
        <v>84.093065999999993</v>
      </c>
      <c r="H67" s="5"/>
      <c r="P67" s="2"/>
      <c r="Q67" s="15"/>
      <c r="R67" s="15"/>
      <c r="S67" s="15"/>
      <c r="T67" s="15"/>
      <c r="U67" s="2"/>
      <c r="V67" s="2"/>
    </row>
    <row r="68" spans="1:37" ht="20.45" customHeight="1" x14ac:dyDescent="0.25">
      <c r="A68" s="28">
        <v>92521</v>
      </c>
      <c r="B68" t="s">
        <v>75</v>
      </c>
      <c r="C68" s="29">
        <v>2.2400000000000002</v>
      </c>
      <c r="D68" s="30">
        <v>1.59</v>
      </c>
      <c r="E68" s="31">
        <v>0.09</v>
      </c>
      <c r="F68" s="3">
        <f t="shared" si="6"/>
        <v>3.92</v>
      </c>
      <c r="G68" s="32">
        <f>F68*$G$5</f>
        <v>135.65630400000001</v>
      </c>
      <c r="H68" s="5"/>
      <c r="P68" s="2"/>
      <c r="Q68" s="15"/>
      <c r="R68" s="15"/>
      <c r="S68" s="15"/>
      <c r="T68" s="15"/>
      <c r="U68" s="2"/>
      <c r="V68" s="2"/>
    </row>
    <row r="69" spans="1:37" ht="20.45" customHeight="1" x14ac:dyDescent="0.25">
      <c r="A69" s="28">
        <v>92522</v>
      </c>
      <c r="B69" t="s">
        <v>76</v>
      </c>
      <c r="C69" s="29">
        <v>1.92</v>
      </c>
      <c r="D69" s="30">
        <v>1.28</v>
      </c>
      <c r="E69" s="31">
        <v>0.09</v>
      </c>
      <c r="F69" s="3">
        <f t="shared" si="6"/>
        <v>3.29</v>
      </c>
      <c r="G69" s="32">
        <f>F69*$G$5</f>
        <v>113.854398</v>
      </c>
      <c r="H69" s="5"/>
      <c r="P69" s="2"/>
      <c r="Q69" s="15"/>
      <c r="R69" s="15"/>
      <c r="S69" s="15"/>
      <c r="T69" s="15"/>
      <c r="U69" s="2"/>
      <c r="V69" s="2"/>
    </row>
    <row r="70" spans="1:37" ht="20.45" customHeight="1" x14ac:dyDescent="0.25">
      <c r="A70" s="28">
        <v>92523</v>
      </c>
      <c r="B70" t="s">
        <v>77</v>
      </c>
      <c r="C70" s="29">
        <v>3.84</v>
      </c>
      <c r="D70" s="30">
        <v>2.73</v>
      </c>
      <c r="E70" s="31">
        <v>0.12</v>
      </c>
      <c r="F70" s="3">
        <f t="shared" si="6"/>
        <v>6.69</v>
      </c>
      <c r="G70" s="32">
        <f t="shared" ref="G70:G97" si="7">F70*$G$5</f>
        <v>231.51547800000003</v>
      </c>
      <c r="H70" s="5"/>
      <c r="I70" s="15"/>
      <c r="K70" s="15"/>
      <c r="L70" s="15"/>
      <c r="M70" s="2"/>
      <c r="N70" s="2"/>
      <c r="O70" s="15"/>
    </row>
    <row r="71" spans="1:37" ht="20.45" customHeight="1" x14ac:dyDescent="0.25">
      <c r="A71" s="28">
        <v>92524</v>
      </c>
      <c r="B71" t="s">
        <v>78</v>
      </c>
      <c r="C71" s="29">
        <v>1.92</v>
      </c>
      <c r="D71" s="30">
        <v>1.23</v>
      </c>
      <c r="E71" s="31">
        <v>0.09</v>
      </c>
      <c r="F71" s="3">
        <f t="shared" si="6"/>
        <v>3.2399999999999998</v>
      </c>
      <c r="G71" s="32">
        <f t="shared" si="7"/>
        <v>112.124088</v>
      </c>
      <c r="H71" s="5"/>
    </row>
    <row r="72" spans="1:37" ht="20.45" customHeight="1" x14ac:dyDescent="0.25">
      <c r="A72" s="28">
        <v>92526</v>
      </c>
      <c r="B72" t="s">
        <v>79</v>
      </c>
      <c r="C72" s="29">
        <v>1.34</v>
      </c>
      <c r="D72" s="30">
        <v>1.1200000000000001</v>
      </c>
      <c r="E72" s="31">
        <v>0.05</v>
      </c>
      <c r="F72" s="3">
        <f t="shared" si="6"/>
        <v>2.5099999999999998</v>
      </c>
      <c r="G72" s="32">
        <f t="shared" si="7"/>
        <v>86.861561999999992</v>
      </c>
      <c r="H72" s="5"/>
    </row>
    <row r="73" spans="1:37" ht="20.45" customHeight="1" x14ac:dyDescent="0.25">
      <c r="A73" s="28">
        <v>92606</v>
      </c>
      <c r="B73" t="s">
        <v>82</v>
      </c>
      <c r="C73" s="29">
        <v>1.4</v>
      </c>
      <c r="D73" s="30">
        <v>0.9</v>
      </c>
      <c r="E73" s="31">
        <v>0.11</v>
      </c>
      <c r="F73" s="3">
        <f>(C73*$C$3)+(D73*$D$3)+(E73*$E$3)</f>
        <v>2.4099999999999997</v>
      </c>
      <c r="G73" s="32">
        <f>F73*$G$5</f>
        <v>83.400941999999986</v>
      </c>
      <c r="H73" s="5"/>
    </row>
    <row r="74" spans="1:37" ht="20.45" customHeight="1" x14ac:dyDescent="0.25">
      <c r="A74" s="28">
        <v>92607</v>
      </c>
      <c r="B74" t="s">
        <v>80</v>
      </c>
      <c r="C74" s="29">
        <v>1.85</v>
      </c>
      <c r="D74" s="30">
        <v>1.73</v>
      </c>
      <c r="E74" s="31">
        <v>0.08</v>
      </c>
      <c r="F74" s="3">
        <f t="shared" si="6"/>
        <v>3.66</v>
      </c>
      <c r="G74" s="32">
        <f t="shared" si="7"/>
        <v>126.65869200000002</v>
      </c>
      <c r="H74" s="5"/>
    </row>
    <row r="75" spans="1:37" ht="20.45" customHeight="1" x14ac:dyDescent="0.25">
      <c r="A75" s="28">
        <v>92608</v>
      </c>
      <c r="B75" t="s">
        <v>81</v>
      </c>
      <c r="C75" s="29">
        <v>0.7</v>
      </c>
      <c r="D75" s="30">
        <v>0.71</v>
      </c>
      <c r="E75" s="31">
        <v>0.04</v>
      </c>
      <c r="F75" s="3">
        <f t="shared" si="6"/>
        <v>1.45</v>
      </c>
      <c r="G75" s="32">
        <f t="shared" si="7"/>
        <v>50.178989999999999</v>
      </c>
      <c r="H75" s="5"/>
      <c r="I75" s="15"/>
      <c r="K75" s="15"/>
      <c r="L75" s="15"/>
      <c r="M75" s="2"/>
      <c r="N75" s="2"/>
      <c r="O75" s="15"/>
      <c r="P75" s="2"/>
      <c r="Q75" s="15"/>
      <c r="R75" s="15"/>
      <c r="S75" s="15"/>
      <c r="T75" s="15"/>
      <c r="U75" s="2"/>
    </row>
    <row r="76" spans="1:37" ht="20.45" customHeight="1" x14ac:dyDescent="0.25">
      <c r="A76" s="28">
        <v>92609</v>
      </c>
      <c r="B76" t="s">
        <v>83</v>
      </c>
      <c r="C76" s="29">
        <v>1.3</v>
      </c>
      <c r="D76" s="30">
        <v>1.1499999999999999</v>
      </c>
      <c r="E76" s="31">
        <v>7.0000000000000007E-2</v>
      </c>
      <c r="F76" s="3">
        <f t="shared" si="6"/>
        <v>2.52</v>
      </c>
      <c r="G76" s="32">
        <f t="shared" si="7"/>
        <v>87.20762400000001</v>
      </c>
      <c r="H76" s="5"/>
      <c r="I76" s="15"/>
      <c r="K76" s="15"/>
      <c r="L76" s="15"/>
      <c r="M76" s="2"/>
      <c r="N76" s="2"/>
      <c r="O76" s="15"/>
      <c r="P76" s="2"/>
      <c r="Q76" s="15"/>
      <c r="R76" s="15"/>
      <c r="S76" s="15"/>
      <c r="T76" s="15"/>
      <c r="U76" s="2"/>
    </row>
    <row r="77" spans="1:37" ht="20.45" customHeight="1" x14ac:dyDescent="0.25">
      <c r="A77" s="28">
        <v>95851</v>
      </c>
      <c r="B77" t="s">
        <v>84</v>
      </c>
      <c r="C77" s="29">
        <v>0.16</v>
      </c>
      <c r="D77" s="30">
        <v>0.44</v>
      </c>
      <c r="E77" s="31">
        <v>0.01</v>
      </c>
      <c r="F77" s="3">
        <f t="shared" si="6"/>
        <v>0.61</v>
      </c>
      <c r="G77" s="32">
        <f t="shared" si="7"/>
        <v>21.109781999999999</v>
      </c>
      <c r="H77" s="5"/>
      <c r="I77" s="15"/>
      <c r="K77" s="15"/>
      <c r="L77" s="15"/>
      <c r="M77" s="2"/>
      <c r="N77" s="2"/>
      <c r="O77" s="15"/>
      <c r="P77" s="2"/>
      <c r="Q77" s="15"/>
      <c r="R77" s="15"/>
      <c r="S77" s="15"/>
      <c r="T77" s="15"/>
      <c r="U77" s="2"/>
    </row>
    <row r="78" spans="1:37" ht="20.45" customHeight="1" x14ac:dyDescent="0.25">
      <c r="A78" s="28">
        <v>95852</v>
      </c>
      <c r="B78" t="s">
        <v>84</v>
      </c>
      <c r="C78" s="29">
        <v>0.11</v>
      </c>
      <c r="D78" s="30">
        <v>0.39</v>
      </c>
      <c r="E78" s="31">
        <v>0.01</v>
      </c>
      <c r="F78" s="3">
        <f t="shared" si="6"/>
        <v>0.51</v>
      </c>
      <c r="G78" s="32">
        <f t="shared" si="7"/>
        <v>17.649162</v>
      </c>
      <c r="H78" s="5"/>
      <c r="I78" s="15"/>
      <c r="K78" s="15"/>
      <c r="L78" s="15"/>
      <c r="M78" s="2"/>
      <c r="N78" s="2"/>
      <c r="O78" s="15"/>
      <c r="P78" s="2"/>
      <c r="Q78" s="15"/>
      <c r="R78" s="15"/>
      <c r="S78" s="15"/>
      <c r="T78" s="15"/>
      <c r="U78" s="2"/>
      <c r="W78" s="44"/>
      <c r="X78" s="2"/>
      <c r="Y78" s="15"/>
      <c r="Z78" s="15"/>
      <c r="AA78" s="15"/>
      <c r="AB78" s="15"/>
      <c r="AC78" s="15"/>
      <c r="AD78" s="15"/>
      <c r="AE78" s="15"/>
      <c r="AF78" s="44"/>
      <c r="AG78" s="15"/>
      <c r="AH78" s="15"/>
      <c r="AI78" s="2"/>
      <c r="AJ78" s="2"/>
      <c r="AK78" s="2"/>
    </row>
    <row r="79" spans="1:37" ht="20.45" customHeight="1" x14ac:dyDescent="0.25">
      <c r="A79" s="28">
        <v>95992</v>
      </c>
      <c r="B79" t="s">
        <v>85</v>
      </c>
      <c r="C79" s="29">
        <v>0.75</v>
      </c>
      <c r="D79" s="30">
        <v>0.49</v>
      </c>
      <c r="E79" s="31">
        <v>0.04</v>
      </c>
      <c r="F79" s="3">
        <f t="shared" si="6"/>
        <v>1.28</v>
      </c>
      <c r="G79" s="32">
        <f t="shared" si="7"/>
        <v>44.295936000000005</v>
      </c>
      <c r="H79" s="5"/>
      <c r="I79" s="15"/>
      <c r="K79" s="15"/>
      <c r="L79" s="15"/>
      <c r="M79" s="2"/>
      <c r="N79" s="2"/>
      <c r="O79" s="15"/>
      <c r="P79" s="2"/>
      <c r="Q79" s="15"/>
      <c r="R79" s="15"/>
      <c r="S79" s="15"/>
      <c r="T79" s="15"/>
      <c r="U79" s="2"/>
      <c r="W79" s="44"/>
      <c r="X79" s="2"/>
      <c r="Y79" s="15"/>
      <c r="Z79" s="15"/>
      <c r="AA79" s="15"/>
      <c r="AB79" s="15"/>
      <c r="AC79" s="15"/>
      <c r="AD79" s="15"/>
      <c r="AE79" s="15"/>
      <c r="AF79" s="44"/>
      <c r="AG79" s="15"/>
      <c r="AH79" s="15"/>
      <c r="AI79" s="2"/>
      <c r="AJ79" s="2"/>
      <c r="AK79" s="2"/>
    </row>
    <row r="80" spans="1:37" ht="20.45" customHeight="1" x14ac:dyDescent="0.25">
      <c r="A80" s="28">
        <v>97802</v>
      </c>
      <c r="B80" t="s">
        <v>86</v>
      </c>
      <c r="C80" s="29">
        <v>0.53</v>
      </c>
      <c r="D80" s="30">
        <v>0.53</v>
      </c>
      <c r="E80" s="31">
        <v>0.02</v>
      </c>
      <c r="F80" s="3">
        <f t="shared" si="6"/>
        <v>1.08</v>
      </c>
      <c r="G80" s="32">
        <f t="shared" si="7"/>
        <v>37.374696000000007</v>
      </c>
      <c r="H80" s="5"/>
      <c r="I80" s="15"/>
      <c r="K80" s="15"/>
      <c r="L80" s="15"/>
      <c r="M80" s="2"/>
      <c r="N80" s="2"/>
      <c r="O80" s="15"/>
      <c r="P80" s="2"/>
      <c r="Q80" s="15"/>
      <c r="R80" s="15"/>
      <c r="S80" s="15"/>
      <c r="T80" s="15"/>
      <c r="U80" s="2"/>
      <c r="W80" s="44"/>
      <c r="X80" s="2"/>
      <c r="Y80" s="15"/>
      <c r="Z80" s="15"/>
      <c r="AA80" s="15"/>
      <c r="AB80" s="15"/>
      <c r="AC80" s="15"/>
      <c r="AD80" s="15"/>
      <c r="AE80" s="15"/>
      <c r="AF80" s="44"/>
      <c r="AG80" s="15"/>
      <c r="AH80" s="15"/>
      <c r="AI80" s="2"/>
      <c r="AJ80" s="2"/>
      <c r="AK80" s="2"/>
    </row>
    <row r="81" spans="1:37" ht="20.45" customHeight="1" x14ac:dyDescent="0.25">
      <c r="A81" s="28">
        <v>97803</v>
      </c>
      <c r="B81" t="s">
        <v>87</v>
      </c>
      <c r="C81" s="29">
        <v>0.45</v>
      </c>
      <c r="D81" s="30">
        <v>0.47</v>
      </c>
      <c r="E81" s="31">
        <v>0.02</v>
      </c>
      <c r="F81" s="3">
        <f t="shared" si="6"/>
        <v>0.94</v>
      </c>
      <c r="G81" s="32">
        <f t="shared" si="7"/>
        <v>32.529828000000002</v>
      </c>
      <c r="H81" s="5"/>
      <c r="I81" s="15"/>
      <c r="K81" s="15"/>
      <c r="L81" s="15"/>
      <c r="M81" s="2"/>
      <c r="N81" s="2"/>
      <c r="O81" s="15"/>
      <c r="P81" s="2"/>
      <c r="Q81" s="15"/>
      <c r="R81" s="15"/>
      <c r="S81" s="15"/>
      <c r="T81" s="15"/>
      <c r="U81" s="2"/>
      <c r="W81" s="44"/>
      <c r="X81" s="2"/>
      <c r="Y81" s="15"/>
      <c r="Z81" s="15"/>
      <c r="AA81" s="15"/>
      <c r="AB81" s="15"/>
      <c r="AC81" s="15"/>
      <c r="AD81" s="15"/>
      <c r="AE81" s="15"/>
      <c r="AF81" s="44"/>
      <c r="AG81" s="15"/>
      <c r="AH81" s="15"/>
      <c r="AI81" s="2"/>
      <c r="AJ81" s="2"/>
      <c r="AK81" s="2"/>
    </row>
    <row r="82" spans="1:37" ht="20.45" customHeight="1" x14ac:dyDescent="0.25">
      <c r="A82" s="28">
        <v>97804</v>
      </c>
      <c r="B82" t="s">
        <v>88</v>
      </c>
      <c r="C82" s="29">
        <v>0.25</v>
      </c>
      <c r="D82" s="30">
        <v>0.24</v>
      </c>
      <c r="E82" s="31">
        <v>0.01</v>
      </c>
      <c r="F82" s="3">
        <f t="shared" si="6"/>
        <v>0.5</v>
      </c>
      <c r="G82" s="32">
        <f t="shared" si="7"/>
        <v>17.303100000000001</v>
      </c>
      <c r="H82" s="5"/>
      <c r="I82" s="15"/>
      <c r="K82" s="15"/>
      <c r="L82" s="15"/>
      <c r="M82" s="2"/>
      <c r="N82" s="2"/>
      <c r="O82" s="15"/>
      <c r="P82" s="2"/>
      <c r="Q82" s="15"/>
      <c r="R82" s="15"/>
      <c r="S82" s="15"/>
      <c r="T82" s="15"/>
      <c r="U82" s="2"/>
    </row>
    <row r="83" spans="1:37" ht="20.45" customHeight="1" x14ac:dyDescent="0.25">
      <c r="A83" s="28">
        <v>97810</v>
      </c>
      <c r="B83" t="s">
        <v>89</v>
      </c>
      <c r="C83" s="29">
        <v>0.6</v>
      </c>
      <c r="D83" s="30">
        <v>0.52</v>
      </c>
      <c r="E83" s="31">
        <v>0.04</v>
      </c>
      <c r="F83" s="3">
        <f t="shared" si="6"/>
        <v>1.1600000000000001</v>
      </c>
      <c r="G83" s="32">
        <f t="shared" si="7"/>
        <v>40.143192000000006</v>
      </c>
      <c r="H83" s="5"/>
      <c r="I83" s="15"/>
      <c r="K83" s="15"/>
      <c r="L83" s="15"/>
      <c r="M83" s="2"/>
      <c r="N83" s="2"/>
      <c r="O83" s="15"/>
      <c r="P83" s="2"/>
      <c r="Q83" s="15"/>
      <c r="R83" s="15"/>
      <c r="S83" s="15"/>
      <c r="T83" s="15"/>
      <c r="U83" s="2"/>
    </row>
    <row r="84" spans="1:37" ht="20.45" customHeight="1" x14ac:dyDescent="0.25">
      <c r="A84" s="28">
        <v>97811</v>
      </c>
      <c r="B84" t="s">
        <v>90</v>
      </c>
      <c r="C84" s="29">
        <v>0.5</v>
      </c>
      <c r="D84" s="30">
        <v>0.33</v>
      </c>
      <c r="E84" s="31">
        <v>0.04</v>
      </c>
      <c r="F84" s="3">
        <f t="shared" si="6"/>
        <v>0.87000000000000011</v>
      </c>
      <c r="G84" s="32">
        <f t="shared" si="7"/>
        <v>30.107394000000006</v>
      </c>
      <c r="H84" s="5"/>
    </row>
    <row r="85" spans="1:37" ht="20.45" customHeight="1" x14ac:dyDescent="0.25">
      <c r="A85" s="28">
        <v>97813</v>
      </c>
      <c r="B85" t="s">
        <v>91</v>
      </c>
      <c r="C85" s="29">
        <v>0.65</v>
      </c>
      <c r="D85" s="30">
        <v>0.67</v>
      </c>
      <c r="E85" s="31">
        <v>0.04</v>
      </c>
      <c r="F85" s="3">
        <f t="shared" si="6"/>
        <v>1.36</v>
      </c>
      <c r="G85" s="32">
        <f t="shared" si="7"/>
        <v>47.064432000000004</v>
      </c>
      <c r="H85" s="5"/>
    </row>
    <row r="86" spans="1:37" ht="20.45" customHeight="1" x14ac:dyDescent="0.25">
      <c r="A86" s="28">
        <v>97814</v>
      </c>
      <c r="B86" t="s">
        <v>92</v>
      </c>
      <c r="C86" s="29">
        <v>0.55000000000000004</v>
      </c>
      <c r="D86" s="30">
        <v>0.53</v>
      </c>
      <c r="E86" s="31">
        <v>0.04</v>
      </c>
      <c r="F86" s="3">
        <f t="shared" si="6"/>
        <v>1.1200000000000001</v>
      </c>
      <c r="G86" s="32">
        <f t="shared" si="7"/>
        <v>38.758944000000007</v>
      </c>
      <c r="H86" s="5"/>
    </row>
    <row r="87" spans="1:37" ht="20.45" customHeight="1" x14ac:dyDescent="0.25">
      <c r="A87" s="246">
        <v>98975</v>
      </c>
      <c r="B87" s="247" t="s">
        <v>93</v>
      </c>
      <c r="C87" s="248">
        <v>0</v>
      </c>
      <c r="D87" s="249">
        <v>0.54</v>
      </c>
      <c r="E87" s="250">
        <v>0.02</v>
      </c>
      <c r="F87" s="251">
        <f t="shared" si="6"/>
        <v>0.56000000000000005</v>
      </c>
      <c r="G87" s="252">
        <f t="shared" si="7"/>
        <v>19.379472000000003</v>
      </c>
      <c r="H87" s="253"/>
      <c r="I87" s="319" t="s">
        <v>94</v>
      </c>
      <c r="J87" s="319"/>
      <c r="K87" s="320"/>
    </row>
    <row r="88" spans="1:37" ht="20.45" customHeight="1" x14ac:dyDescent="0.25">
      <c r="A88" s="254">
        <v>98976</v>
      </c>
      <c r="B88" t="s">
        <v>95</v>
      </c>
      <c r="C88" s="29">
        <v>0</v>
      </c>
      <c r="D88" s="30">
        <v>1.6</v>
      </c>
      <c r="E88" s="31">
        <v>0.01</v>
      </c>
      <c r="F88" s="3">
        <f t="shared" si="6"/>
        <v>1.61</v>
      </c>
      <c r="G88" s="255">
        <f t="shared" si="7"/>
        <v>55.715982000000004</v>
      </c>
      <c r="H88" s="5"/>
      <c r="I88" s="321"/>
      <c r="J88" s="321"/>
      <c r="K88" s="322"/>
    </row>
    <row r="89" spans="1:37" ht="20.45" customHeight="1" x14ac:dyDescent="0.25">
      <c r="A89" s="254">
        <v>98977</v>
      </c>
      <c r="B89" t="s">
        <v>96</v>
      </c>
      <c r="C89" s="29">
        <v>0</v>
      </c>
      <c r="D89" s="30">
        <v>1.6</v>
      </c>
      <c r="E89" s="31">
        <v>0.01</v>
      </c>
      <c r="F89" s="3">
        <f t="shared" si="6"/>
        <v>1.61</v>
      </c>
      <c r="G89" s="255">
        <f t="shared" si="7"/>
        <v>55.715982000000004</v>
      </c>
      <c r="H89" s="5"/>
      <c r="I89" s="321"/>
      <c r="J89" s="321"/>
      <c r="K89" s="322"/>
      <c r="L89" s="52"/>
      <c r="M89" s="52"/>
      <c r="N89" s="2"/>
      <c r="O89" s="15"/>
      <c r="P89" s="2"/>
      <c r="Q89" s="15"/>
      <c r="R89" s="15"/>
      <c r="S89" s="15"/>
      <c r="T89" s="15"/>
      <c r="U89" s="2"/>
    </row>
    <row r="90" spans="1:37" ht="20.45" customHeight="1" x14ac:dyDescent="0.25">
      <c r="A90" s="254">
        <v>98980</v>
      </c>
      <c r="B90" t="s">
        <v>97</v>
      </c>
      <c r="C90" s="29">
        <v>0.62</v>
      </c>
      <c r="D90" s="30">
        <v>0.79</v>
      </c>
      <c r="E90" s="31">
        <v>0.04</v>
      </c>
      <c r="F90" s="3">
        <f t="shared" si="6"/>
        <v>1.4500000000000002</v>
      </c>
      <c r="G90" s="255">
        <f t="shared" si="7"/>
        <v>50.178990000000006</v>
      </c>
      <c r="H90" s="5"/>
      <c r="I90" s="321"/>
      <c r="J90" s="321"/>
      <c r="K90" s="322"/>
      <c r="L90" s="52"/>
      <c r="M90" s="52"/>
      <c r="N90" s="2"/>
      <c r="O90" s="15"/>
      <c r="P90" s="2"/>
      <c r="Q90" s="15"/>
      <c r="R90" s="15"/>
      <c r="S90" s="15"/>
      <c r="T90" s="15"/>
      <c r="U90" s="2"/>
    </row>
    <row r="91" spans="1:37" ht="20.45" customHeight="1" x14ac:dyDescent="0.25">
      <c r="A91" s="256">
        <v>98981</v>
      </c>
      <c r="B91" s="18" t="s">
        <v>98</v>
      </c>
      <c r="C91" s="257">
        <v>0.61</v>
      </c>
      <c r="D91" s="258">
        <v>0.52</v>
      </c>
      <c r="E91" s="259">
        <v>0.05</v>
      </c>
      <c r="F91" s="260">
        <f t="shared" si="6"/>
        <v>1.18</v>
      </c>
      <c r="G91" s="261">
        <f t="shared" si="7"/>
        <v>40.835315999999999</v>
      </c>
      <c r="H91" s="262"/>
      <c r="I91" s="323"/>
      <c r="J91" s="323"/>
      <c r="K91" s="324"/>
      <c r="L91" s="52"/>
      <c r="M91" s="52"/>
      <c r="N91" s="2"/>
      <c r="O91" s="15"/>
      <c r="P91" s="2"/>
      <c r="Q91" s="15"/>
      <c r="R91" s="15"/>
      <c r="S91" s="15"/>
      <c r="T91" s="15"/>
      <c r="U91" s="2"/>
    </row>
    <row r="92" spans="1:37" ht="20.45" customHeight="1" x14ac:dyDescent="0.25">
      <c r="A92" s="83" t="s">
        <v>99</v>
      </c>
      <c r="B92" t="s">
        <v>100</v>
      </c>
      <c r="C92" s="29">
        <v>0.18</v>
      </c>
      <c r="D92" s="30">
        <v>0.17</v>
      </c>
      <c r="E92" s="31">
        <v>0.01</v>
      </c>
      <c r="F92" s="3">
        <f t="shared" si="6"/>
        <v>0.36</v>
      </c>
      <c r="G92" s="32">
        <f t="shared" si="7"/>
        <v>12.458232000000001</v>
      </c>
      <c r="H92" s="5"/>
      <c r="I92" s="52"/>
      <c r="J92" s="52"/>
      <c r="K92" s="52"/>
      <c r="L92" s="52"/>
      <c r="M92" s="52"/>
      <c r="N92" s="15"/>
      <c r="O92" s="44"/>
      <c r="P92" s="2"/>
      <c r="Q92" s="2"/>
      <c r="R92" s="2"/>
      <c r="S92" s="2"/>
      <c r="T92" s="2"/>
      <c r="U92" s="2"/>
      <c r="W92" s="15"/>
      <c r="X92" s="15"/>
      <c r="Y92" s="15"/>
      <c r="Z92" s="2"/>
      <c r="AA92" s="2"/>
      <c r="AB92" s="2"/>
    </row>
    <row r="93" spans="1:37" ht="20.45" customHeight="1" x14ac:dyDescent="0.25">
      <c r="A93" s="83" t="s">
        <v>101</v>
      </c>
      <c r="B93" t="s">
        <v>102</v>
      </c>
      <c r="C93" s="29">
        <v>0</v>
      </c>
      <c r="D93" s="30">
        <v>0</v>
      </c>
      <c r="E93" s="31">
        <v>0</v>
      </c>
      <c r="F93" s="3">
        <f t="shared" si="6"/>
        <v>0</v>
      </c>
      <c r="G93" s="32">
        <f t="shared" si="7"/>
        <v>0</v>
      </c>
      <c r="H93" s="5"/>
      <c r="I93" s="52"/>
      <c r="J93" s="52"/>
      <c r="K93" s="52"/>
      <c r="L93" s="52"/>
      <c r="M93" s="52"/>
      <c r="N93" s="15"/>
      <c r="O93" s="44"/>
      <c r="P93" s="2"/>
      <c r="Q93" s="2"/>
      <c r="R93" s="2"/>
      <c r="S93" s="2"/>
      <c r="T93" s="2"/>
      <c r="U93" s="2"/>
      <c r="W93" s="15"/>
      <c r="X93" s="15"/>
      <c r="Y93" s="15"/>
      <c r="Z93" s="2"/>
      <c r="AA93" s="2"/>
      <c r="AB93" s="2"/>
    </row>
    <row r="94" spans="1:37" ht="20.45" customHeight="1" x14ac:dyDescent="0.25">
      <c r="A94" s="83" t="s">
        <v>103</v>
      </c>
      <c r="B94" t="s">
        <v>104</v>
      </c>
      <c r="C94" s="29">
        <v>0.18</v>
      </c>
      <c r="D94" s="30">
        <v>0.17</v>
      </c>
      <c r="E94" s="31">
        <v>0.01</v>
      </c>
      <c r="F94" s="3">
        <f t="shared" si="6"/>
        <v>0.36</v>
      </c>
      <c r="G94" s="32">
        <f t="shared" si="7"/>
        <v>12.458232000000001</v>
      </c>
      <c r="H94" s="5"/>
      <c r="N94" s="15"/>
      <c r="O94" s="44"/>
      <c r="P94" s="2"/>
      <c r="Q94" s="2"/>
      <c r="R94" s="2"/>
      <c r="S94" s="2"/>
      <c r="T94" s="2"/>
      <c r="U94" s="2"/>
      <c r="W94" s="15"/>
      <c r="X94" s="15"/>
      <c r="Y94" s="15"/>
      <c r="Z94" s="2"/>
      <c r="AA94" s="2"/>
      <c r="AB94" s="2"/>
    </row>
    <row r="95" spans="1:37" x14ac:dyDescent="0.25">
      <c r="A95" s="227" t="s">
        <v>105</v>
      </c>
      <c r="B95" t="s">
        <v>106</v>
      </c>
      <c r="C95" s="2"/>
      <c r="D95" s="2"/>
      <c r="E95" s="2"/>
      <c r="F95" s="3">
        <f t="shared" si="6"/>
        <v>0</v>
      </c>
      <c r="G95" s="32">
        <f t="shared" si="7"/>
        <v>0</v>
      </c>
      <c r="N95" s="15"/>
      <c r="O95" s="44"/>
      <c r="P95" s="2"/>
      <c r="Q95" s="2"/>
      <c r="R95" s="2"/>
      <c r="S95" s="2"/>
      <c r="T95" s="2"/>
      <c r="U95" s="2"/>
      <c r="W95" s="15"/>
      <c r="X95" s="15"/>
      <c r="Y95" s="15"/>
      <c r="Z95" s="2"/>
      <c r="AA95" s="2"/>
      <c r="AB95" s="2"/>
    </row>
    <row r="96" spans="1:37" x14ac:dyDescent="0.25">
      <c r="A96" s="227" t="s">
        <v>107</v>
      </c>
      <c r="B96" t="s">
        <v>108</v>
      </c>
      <c r="C96" s="2"/>
      <c r="D96" s="2"/>
      <c r="E96" s="2"/>
      <c r="F96" s="3">
        <f t="shared" si="6"/>
        <v>0</v>
      </c>
      <c r="G96" s="32">
        <f t="shared" si="7"/>
        <v>0</v>
      </c>
      <c r="N96" s="15"/>
      <c r="O96" s="44"/>
      <c r="P96" s="2"/>
      <c r="Q96" s="2"/>
      <c r="R96" s="2"/>
      <c r="S96" s="2"/>
      <c r="T96" s="2"/>
      <c r="U96" s="2"/>
      <c r="W96" s="15"/>
      <c r="X96" s="15"/>
      <c r="Y96" s="15"/>
      <c r="Z96" s="2"/>
      <c r="AA96" s="2"/>
      <c r="AB96" s="2"/>
    </row>
    <row r="97" spans="1:7" x14ac:dyDescent="0.25">
      <c r="A97" s="227" t="s">
        <v>109</v>
      </c>
      <c r="B97" t="s">
        <v>110</v>
      </c>
      <c r="C97" s="2"/>
      <c r="D97" s="2"/>
      <c r="E97" s="2"/>
      <c r="F97" s="3">
        <f t="shared" si="6"/>
        <v>0</v>
      </c>
      <c r="G97" s="32">
        <f t="shared" si="7"/>
        <v>0</v>
      </c>
    </row>
  </sheetData>
  <mergeCells count="18">
    <mergeCell ref="M17:M19"/>
    <mergeCell ref="N17:N19"/>
    <mergeCell ref="I1:M1"/>
    <mergeCell ref="N1:S2"/>
    <mergeCell ref="I3:L3"/>
    <mergeCell ref="I4:J4"/>
    <mergeCell ref="R4:R5"/>
    <mergeCell ref="I16:O16"/>
    <mergeCell ref="I87:K91"/>
    <mergeCell ref="I17:I19"/>
    <mergeCell ref="J17:J19"/>
    <mergeCell ref="K17:K19"/>
    <mergeCell ref="L17:L19"/>
    <mergeCell ref="O17:O19"/>
    <mergeCell ref="V18:V20"/>
    <mergeCell ref="V26:V28"/>
    <mergeCell ref="V35:V37"/>
    <mergeCell ref="V44:V45"/>
  </mergeCells>
  <conditionalFormatting sqref="K6:K11">
    <cfRule type="expression" dxfId="1" priority="2" stopIfTrue="1">
      <formula>$K$4="y"</formula>
    </cfRule>
  </conditionalFormatting>
  <conditionalFormatting sqref="T12">
    <cfRule type="cellIs" dxfId="0" priority="1" operator="lessThan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76245-9045-465C-84A5-DF7B21D8F151}">
  <dimension ref="A1:Q85"/>
  <sheetViews>
    <sheetView tabSelected="1" zoomScaleNormal="100" workbookViewId="0">
      <selection activeCell="R16" sqref="R16"/>
    </sheetView>
  </sheetViews>
  <sheetFormatPr defaultRowHeight="15" x14ac:dyDescent="0.25"/>
  <cols>
    <col min="1" max="1" width="9.140625" style="72"/>
    <col min="2" max="2" width="31.5703125" customWidth="1"/>
    <col min="3" max="6" width="9.28515625" customWidth="1"/>
    <col min="7" max="7" width="19.85546875" customWidth="1"/>
    <col min="8" max="8" width="14.5703125" customWidth="1"/>
    <col min="9" max="9" width="16" customWidth="1"/>
    <col min="10" max="10" width="13.5703125" customWidth="1"/>
    <col min="11" max="11" width="10.42578125" customWidth="1"/>
    <col min="12" max="12" width="13" style="265" customWidth="1"/>
    <col min="13" max="13" width="10.5703125" style="266" customWidth="1"/>
    <col min="14" max="14" width="9.85546875" customWidth="1"/>
    <col min="254" max="254" width="41.28515625" customWidth="1"/>
    <col min="258" max="258" width="17" customWidth="1"/>
    <col min="259" max="259" width="16.7109375" customWidth="1"/>
    <col min="260" max="260" width="14.5703125" customWidth="1"/>
    <col min="261" max="261" width="16" customWidth="1"/>
    <col min="262" max="262" width="13" customWidth="1"/>
    <col min="263" max="263" width="14" customWidth="1"/>
    <col min="264" max="264" width="15.5703125" customWidth="1"/>
    <col min="265" max="265" width="13.5703125" customWidth="1"/>
    <col min="510" max="510" width="41.28515625" customWidth="1"/>
    <col min="514" max="514" width="17" customWidth="1"/>
    <col min="515" max="515" width="16.7109375" customWidth="1"/>
    <col min="516" max="516" width="14.5703125" customWidth="1"/>
    <col min="517" max="517" width="16" customWidth="1"/>
    <col min="518" max="518" width="13" customWidth="1"/>
    <col min="519" max="519" width="14" customWidth="1"/>
    <col min="520" max="520" width="15.5703125" customWidth="1"/>
    <col min="521" max="521" width="13.5703125" customWidth="1"/>
    <col min="766" max="766" width="41.28515625" customWidth="1"/>
    <col min="770" max="770" width="17" customWidth="1"/>
    <col min="771" max="771" width="16.7109375" customWidth="1"/>
    <col min="772" max="772" width="14.5703125" customWidth="1"/>
    <col min="773" max="773" width="16" customWidth="1"/>
    <col min="774" max="774" width="13" customWidth="1"/>
    <col min="775" max="775" width="14" customWidth="1"/>
    <col min="776" max="776" width="15.5703125" customWidth="1"/>
    <col min="777" max="777" width="13.5703125" customWidth="1"/>
    <col min="1022" max="1022" width="41.28515625" customWidth="1"/>
    <col min="1026" max="1026" width="17" customWidth="1"/>
    <col min="1027" max="1027" width="16.7109375" customWidth="1"/>
    <col min="1028" max="1028" width="14.5703125" customWidth="1"/>
    <col min="1029" max="1029" width="16" customWidth="1"/>
    <col min="1030" max="1030" width="13" customWidth="1"/>
    <col min="1031" max="1031" width="14" customWidth="1"/>
    <col min="1032" max="1032" width="15.5703125" customWidth="1"/>
    <col min="1033" max="1033" width="13.5703125" customWidth="1"/>
    <col min="1278" max="1278" width="41.28515625" customWidth="1"/>
    <col min="1282" max="1282" width="17" customWidth="1"/>
    <col min="1283" max="1283" width="16.7109375" customWidth="1"/>
    <col min="1284" max="1284" width="14.5703125" customWidth="1"/>
    <col min="1285" max="1285" width="16" customWidth="1"/>
    <col min="1286" max="1286" width="13" customWidth="1"/>
    <col min="1287" max="1287" width="14" customWidth="1"/>
    <col min="1288" max="1288" width="15.5703125" customWidth="1"/>
    <col min="1289" max="1289" width="13.5703125" customWidth="1"/>
    <col min="1534" max="1534" width="41.28515625" customWidth="1"/>
    <col min="1538" max="1538" width="17" customWidth="1"/>
    <col min="1539" max="1539" width="16.7109375" customWidth="1"/>
    <col min="1540" max="1540" width="14.5703125" customWidth="1"/>
    <col min="1541" max="1541" width="16" customWidth="1"/>
    <col min="1542" max="1542" width="13" customWidth="1"/>
    <col min="1543" max="1543" width="14" customWidth="1"/>
    <col min="1544" max="1544" width="15.5703125" customWidth="1"/>
    <col min="1545" max="1545" width="13.5703125" customWidth="1"/>
    <col min="1790" max="1790" width="41.28515625" customWidth="1"/>
    <col min="1794" max="1794" width="17" customWidth="1"/>
    <col min="1795" max="1795" width="16.7109375" customWidth="1"/>
    <col min="1796" max="1796" width="14.5703125" customWidth="1"/>
    <col min="1797" max="1797" width="16" customWidth="1"/>
    <col min="1798" max="1798" width="13" customWidth="1"/>
    <col min="1799" max="1799" width="14" customWidth="1"/>
    <col min="1800" max="1800" width="15.5703125" customWidth="1"/>
    <col min="1801" max="1801" width="13.5703125" customWidth="1"/>
    <col min="2046" max="2046" width="41.28515625" customWidth="1"/>
    <col min="2050" max="2050" width="17" customWidth="1"/>
    <col min="2051" max="2051" width="16.7109375" customWidth="1"/>
    <col min="2052" max="2052" width="14.5703125" customWidth="1"/>
    <col min="2053" max="2053" width="16" customWidth="1"/>
    <col min="2054" max="2054" width="13" customWidth="1"/>
    <col min="2055" max="2055" width="14" customWidth="1"/>
    <col min="2056" max="2056" width="15.5703125" customWidth="1"/>
    <col min="2057" max="2057" width="13.5703125" customWidth="1"/>
    <col min="2302" max="2302" width="41.28515625" customWidth="1"/>
    <col min="2306" max="2306" width="17" customWidth="1"/>
    <col min="2307" max="2307" width="16.7109375" customWidth="1"/>
    <col min="2308" max="2308" width="14.5703125" customWidth="1"/>
    <col min="2309" max="2309" width="16" customWidth="1"/>
    <col min="2310" max="2310" width="13" customWidth="1"/>
    <col min="2311" max="2311" width="14" customWidth="1"/>
    <col min="2312" max="2312" width="15.5703125" customWidth="1"/>
    <col min="2313" max="2313" width="13.5703125" customWidth="1"/>
    <col min="2558" max="2558" width="41.28515625" customWidth="1"/>
    <col min="2562" max="2562" width="17" customWidth="1"/>
    <col min="2563" max="2563" width="16.7109375" customWidth="1"/>
    <col min="2564" max="2564" width="14.5703125" customWidth="1"/>
    <col min="2565" max="2565" width="16" customWidth="1"/>
    <col min="2566" max="2566" width="13" customWidth="1"/>
    <col min="2567" max="2567" width="14" customWidth="1"/>
    <col min="2568" max="2568" width="15.5703125" customWidth="1"/>
    <col min="2569" max="2569" width="13.5703125" customWidth="1"/>
    <col min="2814" max="2814" width="41.28515625" customWidth="1"/>
    <col min="2818" max="2818" width="17" customWidth="1"/>
    <col min="2819" max="2819" width="16.7109375" customWidth="1"/>
    <col min="2820" max="2820" width="14.5703125" customWidth="1"/>
    <col min="2821" max="2821" width="16" customWidth="1"/>
    <col min="2822" max="2822" width="13" customWidth="1"/>
    <col min="2823" max="2823" width="14" customWidth="1"/>
    <col min="2824" max="2824" width="15.5703125" customWidth="1"/>
    <col min="2825" max="2825" width="13.5703125" customWidth="1"/>
    <col min="3070" max="3070" width="41.28515625" customWidth="1"/>
    <col min="3074" max="3074" width="17" customWidth="1"/>
    <col min="3075" max="3075" width="16.7109375" customWidth="1"/>
    <col min="3076" max="3076" width="14.5703125" customWidth="1"/>
    <col min="3077" max="3077" width="16" customWidth="1"/>
    <col min="3078" max="3078" width="13" customWidth="1"/>
    <col min="3079" max="3079" width="14" customWidth="1"/>
    <col min="3080" max="3080" width="15.5703125" customWidth="1"/>
    <col min="3081" max="3081" width="13.5703125" customWidth="1"/>
    <col min="3326" max="3326" width="41.28515625" customWidth="1"/>
    <col min="3330" max="3330" width="17" customWidth="1"/>
    <col min="3331" max="3331" width="16.7109375" customWidth="1"/>
    <col min="3332" max="3332" width="14.5703125" customWidth="1"/>
    <col min="3333" max="3333" width="16" customWidth="1"/>
    <col min="3334" max="3334" width="13" customWidth="1"/>
    <col min="3335" max="3335" width="14" customWidth="1"/>
    <col min="3336" max="3336" width="15.5703125" customWidth="1"/>
    <col min="3337" max="3337" width="13.5703125" customWidth="1"/>
    <col min="3582" max="3582" width="41.28515625" customWidth="1"/>
    <col min="3586" max="3586" width="17" customWidth="1"/>
    <col min="3587" max="3587" width="16.7109375" customWidth="1"/>
    <col min="3588" max="3588" width="14.5703125" customWidth="1"/>
    <col min="3589" max="3589" width="16" customWidth="1"/>
    <col min="3590" max="3590" width="13" customWidth="1"/>
    <col min="3591" max="3591" width="14" customWidth="1"/>
    <col min="3592" max="3592" width="15.5703125" customWidth="1"/>
    <col min="3593" max="3593" width="13.5703125" customWidth="1"/>
    <col min="3838" max="3838" width="41.28515625" customWidth="1"/>
    <col min="3842" max="3842" width="17" customWidth="1"/>
    <col min="3843" max="3843" width="16.7109375" customWidth="1"/>
    <col min="3844" max="3844" width="14.5703125" customWidth="1"/>
    <col min="3845" max="3845" width="16" customWidth="1"/>
    <col min="3846" max="3846" width="13" customWidth="1"/>
    <col min="3847" max="3847" width="14" customWidth="1"/>
    <col min="3848" max="3848" width="15.5703125" customWidth="1"/>
    <col min="3849" max="3849" width="13.5703125" customWidth="1"/>
    <col min="4094" max="4094" width="41.28515625" customWidth="1"/>
    <col min="4098" max="4098" width="17" customWidth="1"/>
    <col min="4099" max="4099" width="16.7109375" customWidth="1"/>
    <col min="4100" max="4100" width="14.5703125" customWidth="1"/>
    <col min="4101" max="4101" width="16" customWidth="1"/>
    <col min="4102" max="4102" width="13" customWidth="1"/>
    <col min="4103" max="4103" width="14" customWidth="1"/>
    <col min="4104" max="4104" width="15.5703125" customWidth="1"/>
    <col min="4105" max="4105" width="13.5703125" customWidth="1"/>
    <col min="4350" max="4350" width="41.28515625" customWidth="1"/>
    <col min="4354" max="4354" width="17" customWidth="1"/>
    <col min="4355" max="4355" width="16.7109375" customWidth="1"/>
    <col min="4356" max="4356" width="14.5703125" customWidth="1"/>
    <col min="4357" max="4357" width="16" customWidth="1"/>
    <col min="4358" max="4358" width="13" customWidth="1"/>
    <col min="4359" max="4359" width="14" customWidth="1"/>
    <col min="4360" max="4360" width="15.5703125" customWidth="1"/>
    <col min="4361" max="4361" width="13.5703125" customWidth="1"/>
    <col min="4606" max="4606" width="41.28515625" customWidth="1"/>
    <col min="4610" max="4610" width="17" customWidth="1"/>
    <col min="4611" max="4611" width="16.7109375" customWidth="1"/>
    <col min="4612" max="4612" width="14.5703125" customWidth="1"/>
    <col min="4613" max="4613" width="16" customWidth="1"/>
    <col min="4614" max="4614" width="13" customWidth="1"/>
    <col min="4615" max="4615" width="14" customWidth="1"/>
    <col min="4616" max="4616" width="15.5703125" customWidth="1"/>
    <col min="4617" max="4617" width="13.5703125" customWidth="1"/>
    <col min="4862" max="4862" width="41.28515625" customWidth="1"/>
    <col min="4866" max="4866" width="17" customWidth="1"/>
    <col min="4867" max="4867" width="16.7109375" customWidth="1"/>
    <col min="4868" max="4868" width="14.5703125" customWidth="1"/>
    <col min="4869" max="4869" width="16" customWidth="1"/>
    <col min="4870" max="4870" width="13" customWidth="1"/>
    <col min="4871" max="4871" width="14" customWidth="1"/>
    <col min="4872" max="4872" width="15.5703125" customWidth="1"/>
    <col min="4873" max="4873" width="13.5703125" customWidth="1"/>
    <col min="5118" max="5118" width="41.28515625" customWidth="1"/>
    <col min="5122" max="5122" width="17" customWidth="1"/>
    <col min="5123" max="5123" width="16.7109375" customWidth="1"/>
    <col min="5124" max="5124" width="14.5703125" customWidth="1"/>
    <col min="5125" max="5125" width="16" customWidth="1"/>
    <col min="5126" max="5126" width="13" customWidth="1"/>
    <col min="5127" max="5127" width="14" customWidth="1"/>
    <col min="5128" max="5128" width="15.5703125" customWidth="1"/>
    <col min="5129" max="5129" width="13.5703125" customWidth="1"/>
    <col min="5374" max="5374" width="41.28515625" customWidth="1"/>
    <col min="5378" max="5378" width="17" customWidth="1"/>
    <col min="5379" max="5379" width="16.7109375" customWidth="1"/>
    <col min="5380" max="5380" width="14.5703125" customWidth="1"/>
    <col min="5381" max="5381" width="16" customWidth="1"/>
    <col min="5382" max="5382" width="13" customWidth="1"/>
    <col min="5383" max="5383" width="14" customWidth="1"/>
    <col min="5384" max="5384" width="15.5703125" customWidth="1"/>
    <col min="5385" max="5385" width="13.5703125" customWidth="1"/>
    <col min="5630" max="5630" width="41.28515625" customWidth="1"/>
    <col min="5634" max="5634" width="17" customWidth="1"/>
    <col min="5635" max="5635" width="16.7109375" customWidth="1"/>
    <col min="5636" max="5636" width="14.5703125" customWidth="1"/>
    <col min="5637" max="5637" width="16" customWidth="1"/>
    <col min="5638" max="5638" width="13" customWidth="1"/>
    <col min="5639" max="5639" width="14" customWidth="1"/>
    <col min="5640" max="5640" width="15.5703125" customWidth="1"/>
    <col min="5641" max="5641" width="13.5703125" customWidth="1"/>
    <col min="5886" max="5886" width="41.28515625" customWidth="1"/>
    <col min="5890" max="5890" width="17" customWidth="1"/>
    <col min="5891" max="5891" width="16.7109375" customWidth="1"/>
    <col min="5892" max="5892" width="14.5703125" customWidth="1"/>
    <col min="5893" max="5893" width="16" customWidth="1"/>
    <col min="5894" max="5894" width="13" customWidth="1"/>
    <col min="5895" max="5895" width="14" customWidth="1"/>
    <col min="5896" max="5896" width="15.5703125" customWidth="1"/>
    <col min="5897" max="5897" width="13.5703125" customWidth="1"/>
    <col min="6142" max="6142" width="41.28515625" customWidth="1"/>
    <col min="6146" max="6146" width="17" customWidth="1"/>
    <col min="6147" max="6147" width="16.7109375" customWidth="1"/>
    <col min="6148" max="6148" width="14.5703125" customWidth="1"/>
    <col min="6149" max="6149" width="16" customWidth="1"/>
    <col min="6150" max="6150" width="13" customWidth="1"/>
    <col min="6151" max="6151" width="14" customWidth="1"/>
    <col min="6152" max="6152" width="15.5703125" customWidth="1"/>
    <col min="6153" max="6153" width="13.5703125" customWidth="1"/>
    <col min="6398" max="6398" width="41.28515625" customWidth="1"/>
    <col min="6402" max="6402" width="17" customWidth="1"/>
    <col min="6403" max="6403" width="16.7109375" customWidth="1"/>
    <col min="6404" max="6404" width="14.5703125" customWidth="1"/>
    <col min="6405" max="6405" width="16" customWidth="1"/>
    <col min="6406" max="6406" width="13" customWidth="1"/>
    <col min="6407" max="6407" width="14" customWidth="1"/>
    <col min="6408" max="6408" width="15.5703125" customWidth="1"/>
    <col min="6409" max="6409" width="13.5703125" customWidth="1"/>
    <col min="6654" max="6654" width="41.28515625" customWidth="1"/>
    <col min="6658" max="6658" width="17" customWidth="1"/>
    <col min="6659" max="6659" width="16.7109375" customWidth="1"/>
    <col min="6660" max="6660" width="14.5703125" customWidth="1"/>
    <col min="6661" max="6661" width="16" customWidth="1"/>
    <col min="6662" max="6662" width="13" customWidth="1"/>
    <col min="6663" max="6663" width="14" customWidth="1"/>
    <col min="6664" max="6664" width="15.5703125" customWidth="1"/>
    <col min="6665" max="6665" width="13.5703125" customWidth="1"/>
    <col min="6910" max="6910" width="41.28515625" customWidth="1"/>
    <col min="6914" max="6914" width="17" customWidth="1"/>
    <col min="6915" max="6915" width="16.7109375" customWidth="1"/>
    <col min="6916" max="6916" width="14.5703125" customWidth="1"/>
    <col min="6917" max="6917" width="16" customWidth="1"/>
    <col min="6918" max="6918" width="13" customWidth="1"/>
    <col min="6919" max="6919" width="14" customWidth="1"/>
    <col min="6920" max="6920" width="15.5703125" customWidth="1"/>
    <col min="6921" max="6921" width="13.5703125" customWidth="1"/>
    <col min="7166" max="7166" width="41.28515625" customWidth="1"/>
    <col min="7170" max="7170" width="17" customWidth="1"/>
    <col min="7171" max="7171" width="16.7109375" customWidth="1"/>
    <col min="7172" max="7172" width="14.5703125" customWidth="1"/>
    <col min="7173" max="7173" width="16" customWidth="1"/>
    <col min="7174" max="7174" width="13" customWidth="1"/>
    <col min="7175" max="7175" width="14" customWidth="1"/>
    <col min="7176" max="7176" width="15.5703125" customWidth="1"/>
    <col min="7177" max="7177" width="13.5703125" customWidth="1"/>
    <col min="7422" max="7422" width="41.28515625" customWidth="1"/>
    <col min="7426" max="7426" width="17" customWidth="1"/>
    <col min="7427" max="7427" width="16.7109375" customWidth="1"/>
    <col min="7428" max="7428" width="14.5703125" customWidth="1"/>
    <col min="7429" max="7429" width="16" customWidth="1"/>
    <col min="7430" max="7430" width="13" customWidth="1"/>
    <col min="7431" max="7431" width="14" customWidth="1"/>
    <col min="7432" max="7432" width="15.5703125" customWidth="1"/>
    <col min="7433" max="7433" width="13.5703125" customWidth="1"/>
    <col min="7678" max="7678" width="41.28515625" customWidth="1"/>
    <col min="7682" max="7682" width="17" customWidth="1"/>
    <col min="7683" max="7683" width="16.7109375" customWidth="1"/>
    <col min="7684" max="7684" width="14.5703125" customWidth="1"/>
    <col min="7685" max="7685" width="16" customWidth="1"/>
    <col min="7686" max="7686" width="13" customWidth="1"/>
    <col min="7687" max="7687" width="14" customWidth="1"/>
    <col min="7688" max="7688" width="15.5703125" customWidth="1"/>
    <col min="7689" max="7689" width="13.5703125" customWidth="1"/>
    <col min="7934" max="7934" width="41.28515625" customWidth="1"/>
    <col min="7938" max="7938" width="17" customWidth="1"/>
    <col min="7939" max="7939" width="16.7109375" customWidth="1"/>
    <col min="7940" max="7940" width="14.5703125" customWidth="1"/>
    <col min="7941" max="7941" width="16" customWidth="1"/>
    <col min="7942" max="7942" width="13" customWidth="1"/>
    <col min="7943" max="7943" width="14" customWidth="1"/>
    <col min="7944" max="7944" width="15.5703125" customWidth="1"/>
    <col min="7945" max="7945" width="13.5703125" customWidth="1"/>
    <col min="8190" max="8190" width="41.28515625" customWidth="1"/>
    <col min="8194" max="8194" width="17" customWidth="1"/>
    <col min="8195" max="8195" width="16.7109375" customWidth="1"/>
    <col min="8196" max="8196" width="14.5703125" customWidth="1"/>
    <col min="8197" max="8197" width="16" customWidth="1"/>
    <col min="8198" max="8198" width="13" customWidth="1"/>
    <col min="8199" max="8199" width="14" customWidth="1"/>
    <col min="8200" max="8200" width="15.5703125" customWidth="1"/>
    <col min="8201" max="8201" width="13.5703125" customWidth="1"/>
    <col min="8446" max="8446" width="41.28515625" customWidth="1"/>
    <col min="8450" max="8450" width="17" customWidth="1"/>
    <col min="8451" max="8451" width="16.7109375" customWidth="1"/>
    <col min="8452" max="8452" width="14.5703125" customWidth="1"/>
    <col min="8453" max="8453" width="16" customWidth="1"/>
    <col min="8454" max="8454" width="13" customWidth="1"/>
    <col min="8455" max="8455" width="14" customWidth="1"/>
    <col min="8456" max="8456" width="15.5703125" customWidth="1"/>
    <col min="8457" max="8457" width="13.5703125" customWidth="1"/>
    <col min="8702" max="8702" width="41.28515625" customWidth="1"/>
    <col min="8706" max="8706" width="17" customWidth="1"/>
    <col min="8707" max="8707" width="16.7109375" customWidth="1"/>
    <col min="8708" max="8708" width="14.5703125" customWidth="1"/>
    <col min="8709" max="8709" width="16" customWidth="1"/>
    <col min="8710" max="8710" width="13" customWidth="1"/>
    <col min="8711" max="8711" width="14" customWidth="1"/>
    <col min="8712" max="8712" width="15.5703125" customWidth="1"/>
    <col min="8713" max="8713" width="13.5703125" customWidth="1"/>
    <col min="8958" max="8958" width="41.28515625" customWidth="1"/>
    <col min="8962" max="8962" width="17" customWidth="1"/>
    <col min="8963" max="8963" width="16.7109375" customWidth="1"/>
    <col min="8964" max="8964" width="14.5703125" customWidth="1"/>
    <col min="8965" max="8965" width="16" customWidth="1"/>
    <col min="8966" max="8966" width="13" customWidth="1"/>
    <col min="8967" max="8967" width="14" customWidth="1"/>
    <col min="8968" max="8968" width="15.5703125" customWidth="1"/>
    <col min="8969" max="8969" width="13.5703125" customWidth="1"/>
    <col min="9214" max="9214" width="41.28515625" customWidth="1"/>
    <col min="9218" max="9218" width="17" customWidth="1"/>
    <col min="9219" max="9219" width="16.7109375" customWidth="1"/>
    <col min="9220" max="9220" width="14.5703125" customWidth="1"/>
    <col min="9221" max="9221" width="16" customWidth="1"/>
    <col min="9222" max="9222" width="13" customWidth="1"/>
    <col min="9223" max="9223" width="14" customWidth="1"/>
    <col min="9224" max="9224" width="15.5703125" customWidth="1"/>
    <col min="9225" max="9225" width="13.5703125" customWidth="1"/>
    <col min="9470" max="9470" width="41.28515625" customWidth="1"/>
    <col min="9474" max="9474" width="17" customWidth="1"/>
    <col min="9475" max="9475" width="16.7109375" customWidth="1"/>
    <col min="9476" max="9476" width="14.5703125" customWidth="1"/>
    <col min="9477" max="9477" width="16" customWidth="1"/>
    <col min="9478" max="9478" width="13" customWidth="1"/>
    <col min="9479" max="9479" width="14" customWidth="1"/>
    <col min="9480" max="9480" width="15.5703125" customWidth="1"/>
    <col min="9481" max="9481" width="13.5703125" customWidth="1"/>
    <col min="9726" max="9726" width="41.28515625" customWidth="1"/>
    <col min="9730" max="9730" width="17" customWidth="1"/>
    <col min="9731" max="9731" width="16.7109375" customWidth="1"/>
    <col min="9732" max="9732" width="14.5703125" customWidth="1"/>
    <col min="9733" max="9733" width="16" customWidth="1"/>
    <col min="9734" max="9734" width="13" customWidth="1"/>
    <col min="9735" max="9735" width="14" customWidth="1"/>
    <col min="9736" max="9736" width="15.5703125" customWidth="1"/>
    <col min="9737" max="9737" width="13.5703125" customWidth="1"/>
    <col min="9982" max="9982" width="41.28515625" customWidth="1"/>
    <col min="9986" max="9986" width="17" customWidth="1"/>
    <col min="9987" max="9987" width="16.7109375" customWidth="1"/>
    <col min="9988" max="9988" width="14.5703125" customWidth="1"/>
    <col min="9989" max="9989" width="16" customWidth="1"/>
    <col min="9990" max="9990" width="13" customWidth="1"/>
    <col min="9991" max="9991" width="14" customWidth="1"/>
    <col min="9992" max="9992" width="15.5703125" customWidth="1"/>
    <col min="9993" max="9993" width="13.5703125" customWidth="1"/>
    <col min="10238" max="10238" width="41.28515625" customWidth="1"/>
    <col min="10242" max="10242" width="17" customWidth="1"/>
    <col min="10243" max="10243" width="16.7109375" customWidth="1"/>
    <col min="10244" max="10244" width="14.5703125" customWidth="1"/>
    <col min="10245" max="10245" width="16" customWidth="1"/>
    <col min="10246" max="10246" width="13" customWidth="1"/>
    <col min="10247" max="10247" width="14" customWidth="1"/>
    <col min="10248" max="10248" width="15.5703125" customWidth="1"/>
    <col min="10249" max="10249" width="13.5703125" customWidth="1"/>
    <col min="10494" max="10494" width="41.28515625" customWidth="1"/>
    <col min="10498" max="10498" width="17" customWidth="1"/>
    <col min="10499" max="10499" width="16.7109375" customWidth="1"/>
    <col min="10500" max="10500" width="14.5703125" customWidth="1"/>
    <col min="10501" max="10501" width="16" customWidth="1"/>
    <col min="10502" max="10502" width="13" customWidth="1"/>
    <col min="10503" max="10503" width="14" customWidth="1"/>
    <col min="10504" max="10504" width="15.5703125" customWidth="1"/>
    <col min="10505" max="10505" width="13.5703125" customWidth="1"/>
    <col min="10750" max="10750" width="41.28515625" customWidth="1"/>
    <col min="10754" max="10754" width="17" customWidth="1"/>
    <col min="10755" max="10755" width="16.7109375" customWidth="1"/>
    <col min="10756" max="10756" width="14.5703125" customWidth="1"/>
    <col min="10757" max="10757" width="16" customWidth="1"/>
    <col min="10758" max="10758" width="13" customWidth="1"/>
    <col min="10759" max="10759" width="14" customWidth="1"/>
    <col min="10760" max="10760" width="15.5703125" customWidth="1"/>
    <col min="10761" max="10761" width="13.5703125" customWidth="1"/>
    <col min="11006" max="11006" width="41.28515625" customWidth="1"/>
    <col min="11010" max="11010" width="17" customWidth="1"/>
    <col min="11011" max="11011" width="16.7109375" customWidth="1"/>
    <col min="11012" max="11012" width="14.5703125" customWidth="1"/>
    <col min="11013" max="11013" width="16" customWidth="1"/>
    <col min="11014" max="11014" width="13" customWidth="1"/>
    <col min="11015" max="11015" width="14" customWidth="1"/>
    <col min="11016" max="11016" width="15.5703125" customWidth="1"/>
    <col min="11017" max="11017" width="13.5703125" customWidth="1"/>
    <col min="11262" max="11262" width="41.28515625" customWidth="1"/>
    <col min="11266" max="11266" width="17" customWidth="1"/>
    <col min="11267" max="11267" width="16.7109375" customWidth="1"/>
    <col min="11268" max="11268" width="14.5703125" customWidth="1"/>
    <col min="11269" max="11269" width="16" customWidth="1"/>
    <col min="11270" max="11270" width="13" customWidth="1"/>
    <col min="11271" max="11271" width="14" customWidth="1"/>
    <col min="11272" max="11272" width="15.5703125" customWidth="1"/>
    <col min="11273" max="11273" width="13.5703125" customWidth="1"/>
    <col min="11518" max="11518" width="41.28515625" customWidth="1"/>
    <col min="11522" max="11522" width="17" customWidth="1"/>
    <col min="11523" max="11523" width="16.7109375" customWidth="1"/>
    <col min="11524" max="11524" width="14.5703125" customWidth="1"/>
    <col min="11525" max="11525" width="16" customWidth="1"/>
    <col min="11526" max="11526" width="13" customWidth="1"/>
    <col min="11527" max="11527" width="14" customWidth="1"/>
    <col min="11528" max="11528" width="15.5703125" customWidth="1"/>
    <col min="11529" max="11529" width="13.5703125" customWidth="1"/>
    <col min="11774" max="11774" width="41.28515625" customWidth="1"/>
    <col min="11778" max="11778" width="17" customWidth="1"/>
    <col min="11779" max="11779" width="16.7109375" customWidth="1"/>
    <col min="11780" max="11780" width="14.5703125" customWidth="1"/>
    <col min="11781" max="11781" width="16" customWidth="1"/>
    <col min="11782" max="11782" width="13" customWidth="1"/>
    <col min="11783" max="11783" width="14" customWidth="1"/>
    <col min="11784" max="11784" width="15.5703125" customWidth="1"/>
    <col min="11785" max="11785" width="13.5703125" customWidth="1"/>
    <col min="12030" max="12030" width="41.28515625" customWidth="1"/>
    <col min="12034" max="12034" width="17" customWidth="1"/>
    <col min="12035" max="12035" width="16.7109375" customWidth="1"/>
    <col min="12036" max="12036" width="14.5703125" customWidth="1"/>
    <col min="12037" max="12037" width="16" customWidth="1"/>
    <col min="12038" max="12038" width="13" customWidth="1"/>
    <col min="12039" max="12039" width="14" customWidth="1"/>
    <col min="12040" max="12040" width="15.5703125" customWidth="1"/>
    <col min="12041" max="12041" width="13.5703125" customWidth="1"/>
    <col min="12286" max="12286" width="41.28515625" customWidth="1"/>
    <col min="12290" max="12290" width="17" customWidth="1"/>
    <col min="12291" max="12291" width="16.7109375" customWidth="1"/>
    <col min="12292" max="12292" width="14.5703125" customWidth="1"/>
    <col min="12293" max="12293" width="16" customWidth="1"/>
    <col min="12294" max="12294" width="13" customWidth="1"/>
    <col min="12295" max="12295" width="14" customWidth="1"/>
    <col min="12296" max="12296" width="15.5703125" customWidth="1"/>
    <col min="12297" max="12297" width="13.5703125" customWidth="1"/>
    <col min="12542" max="12542" width="41.28515625" customWidth="1"/>
    <col min="12546" max="12546" width="17" customWidth="1"/>
    <col min="12547" max="12547" width="16.7109375" customWidth="1"/>
    <col min="12548" max="12548" width="14.5703125" customWidth="1"/>
    <col min="12549" max="12549" width="16" customWidth="1"/>
    <col min="12550" max="12550" width="13" customWidth="1"/>
    <col min="12551" max="12551" width="14" customWidth="1"/>
    <col min="12552" max="12552" width="15.5703125" customWidth="1"/>
    <col min="12553" max="12553" width="13.5703125" customWidth="1"/>
    <col min="12798" max="12798" width="41.28515625" customWidth="1"/>
    <col min="12802" max="12802" width="17" customWidth="1"/>
    <col min="12803" max="12803" width="16.7109375" customWidth="1"/>
    <col min="12804" max="12804" width="14.5703125" customWidth="1"/>
    <col min="12805" max="12805" width="16" customWidth="1"/>
    <col min="12806" max="12806" width="13" customWidth="1"/>
    <col min="12807" max="12807" width="14" customWidth="1"/>
    <col min="12808" max="12808" width="15.5703125" customWidth="1"/>
    <col min="12809" max="12809" width="13.5703125" customWidth="1"/>
    <col min="13054" max="13054" width="41.28515625" customWidth="1"/>
    <col min="13058" max="13058" width="17" customWidth="1"/>
    <col min="13059" max="13059" width="16.7109375" customWidth="1"/>
    <col min="13060" max="13060" width="14.5703125" customWidth="1"/>
    <col min="13061" max="13061" width="16" customWidth="1"/>
    <col min="13062" max="13062" width="13" customWidth="1"/>
    <col min="13063" max="13063" width="14" customWidth="1"/>
    <col min="13064" max="13064" width="15.5703125" customWidth="1"/>
    <col min="13065" max="13065" width="13.5703125" customWidth="1"/>
    <col min="13310" max="13310" width="41.28515625" customWidth="1"/>
    <col min="13314" max="13314" width="17" customWidth="1"/>
    <col min="13315" max="13315" width="16.7109375" customWidth="1"/>
    <col min="13316" max="13316" width="14.5703125" customWidth="1"/>
    <col min="13317" max="13317" width="16" customWidth="1"/>
    <col min="13318" max="13318" width="13" customWidth="1"/>
    <col min="13319" max="13319" width="14" customWidth="1"/>
    <col min="13320" max="13320" width="15.5703125" customWidth="1"/>
    <col min="13321" max="13321" width="13.5703125" customWidth="1"/>
    <col min="13566" max="13566" width="41.28515625" customWidth="1"/>
    <col min="13570" max="13570" width="17" customWidth="1"/>
    <col min="13571" max="13571" width="16.7109375" customWidth="1"/>
    <col min="13572" max="13572" width="14.5703125" customWidth="1"/>
    <col min="13573" max="13573" width="16" customWidth="1"/>
    <col min="13574" max="13574" width="13" customWidth="1"/>
    <col min="13575" max="13575" width="14" customWidth="1"/>
    <col min="13576" max="13576" width="15.5703125" customWidth="1"/>
    <col min="13577" max="13577" width="13.5703125" customWidth="1"/>
    <col min="13822" max="13822" width="41.28515625" customWidth="1"/>
    <col min="13826" max="13826" width="17" customWidth="1"/>
    <col min="13827" max="13827" width="16.7109375" customWidth="1"/>
    <col min="13828" max="13828" width="14.5703125" customWidth="1"/>
    <col min="13829" max="13829" width="16" customWidth="1"/>
    <col min="13830" max="13830" width="13" customWidth="1"/>
    <col min="13831" max="13831" width="14" customWidth="1"/>
    <col min="13832" max="13832" width="15.5703125" customWidth="1"/>
    <col min="13833" max="13833" width="13.5703125" customWidth="1"/>
    <col min="14078" max="14078" width="41.28515625" customWidth="1"/>
    <col min="14082" max="14082" width="17" customWidth="1"/>
    <col min="14083" max="14083" width="16.7109375" customWidth="1"/>
    <col min="14084" max="14084" width="14.5703125" customWidth="1"/>
    <col min="14085" max="14085" width="16" customWidth="1"/>
    <col min="14086" max="14086" width="13" customWidth="1"/>
    <col min="14087" max="14087" width="14" customWidth="1"/>
    <col min="14088" max="14088" width="15.5703125" customWidth="1"/>
    <col min="14089" max="14089" width="13.5703125" customWidth="1"/>
    <col min="14334" max="14334" width="41.28515625" customWidth="1"/>
    <col min="14338" max="14338" width="17" customWidth="1"/>
    <col min="14339" max="14339" width="16.7109375" customWidth="1"/>
    <col min="14340" max="14340" width="14.5703125" customWidth="1"/>
    <col min="14341" max="14341" width="16" customWidth="1"/>
    <col min="14342" max="14342" width="13" customWidth="1"/>
    <col min="14343" max="14343" width="14" customWidth="1"/>
    <col min="14344" max="14344" width="15.5703125" customWidth="1"/>
    <col min="14345" max="14345" width="13.5703125" customWidth="1"/>
    <col min="14590" max="14590" width="41.28515625" customWidth="1"/>
    <col min="14594" max="14594" width="17" customWidth="1"/>
    <col min="14595" max="14595" width="16.7109375" customWidth="1"/>
    <col min="14596" max="14596" width="14.5703125" customWidth="1"/>
    <col min="14597" max="14597" width="16" customWidth="1"/>
    <col min="14598" max="14598" width="13" customWidth="1"/>
    <col min="14599" max="14599" width="14" customWidth="1"/>
    <col min="14600" max="14600" width="15.5703125" customWidth="1"/>
    <col min="14601" max="14601" width="13.5703125" customWidth="1"/>
    <col min="14846" max="14846" width="41.28515625" customWidth="1"/>
    <col min="14850" max="14850" width="17" customWidth="1"/>
    <col min="14851" max="14851" width="16.7109375" customWidth="1"/>
    <col min="14852" max="14852" width="14.5703125" customWidth="1"/>
    <col min="14853" max="14853" width="16" customWidth="1"/>
    <col min="14854" max="14854" width="13" customWidth="1"/>
    <col min="14855" max="14855" width="14" customWidth="1"/>
    <col min="14856" max="14856" width="15.5703125" customWidth="1"/>
    <col min="14857" max="14857" width="13.5703125" customWidth="1"/>
    <col min="15102" max="15102" width="41.28515625" customWidth="1"/>
    <col min="15106" max="15106" width="17" customWidth="1"/>
    <col min="15107" max="15107" width="16.7109375" customWidth="1"/>
    <col min="15108" max="15108" width="14.5703125" customWidth="1"/>
    <col min="15109" max="15109" width="16" customWidth="1"/>
    <col min="15110" max="15110" width="13" customWidth="1"/>
    <col min="15111" max="15111" width="14" customWidth="1"/>
    <col min="15112" max="15112" width="15.5703125" customWidth="1"/>
    <col min="15113" max="15113" width="13.5703125" customWidth="1"/>
    <col min="15358" max="15358" width="41.28515625" customWidth="1"/>
    <col min="15362" max="15362" width="17" customWidth="1"/>
    <col min="15363" max="15363" width="16.7109375" customWidth="1"/>
    <col min="15364" max="15364" width="14.5703125" customWidth="1"/>
    <col min="15365" max="15365" width="16" customWidth="1"/>
    <col min="15366" max="15366" width="13" customWidth="1"/>
    <col min="15367" max="15367" width="14" customWidth="1"/>
    <col min="15368" max="15368" width="15.5703125" customWidth="1"/>
    <col min="15369" max="15369" width="13.5703125" customWidth="1"/>
    <col min="15614" max="15614" width="41.28515625" customWidth="1"/>
    <col min="15618" max="15618" width="17" customWidth="1"/>
    <col min="15619" max="15619" width="16.7109375" customWidth="1"/>
    <col min="15620" max="15620" width="14.5703125" customWidth="1"/>
    <col min="15621" max="15621" width="16" customWidth="1"/>
    <col min="15622" max="15622" width="13" customWidth="1"/>
    <col min="15623" max="15623" width="14" customWidth="1"/>
    <col min="15624" max="15624" width="15.5703125" customWidth="1"/>
    <col min="15625" max="15625" width="13.5703125" customWidth="1"/>
    <col min="15870" max="15870" width="41.28515625" customWidth="1"/>
    <col min="15874" max="15874" width="17" customWidth="1"/>
    <col min="15875" max="15875" width="16.7109375" customWidth="1"/>
    <col min="15876" max="15876" width="14.5703125" customWidth="1"/>
    <col min="15877" max="15877" width="16" customWidth="1"/>
    <col min="15878" max="15878" width="13" customWidth="1"/>
    <col min="15879" max="15879" width="14" customWidth="1"/>
    <col min="15880" max="15880" width="15.5703125" customWidth="1"/>
    <col min="15881" max="15881" width="13.5703125" customWidth="1"/>
    <col min="16126" max="16126" width="41.28515625" customWidth="1"/>
    <col min="16130" max="16130" width="17" customWidth="1"/>
    <col min="16131" max="16131" width="16.7109375" customWidth="1"/>
    <col min="16132" max="16132" width="14.5703125" customWidth="1"/>
    <col min="16133" max="16133" width="16" customWidth="1"/>
    <col min="16134" max="16134" width="13" customWidth="1"/>
    <col min="16135" max="16135" width="14" customWidth="1"/>
    <col min="16136" max="16136" width="15.5703125" customWidth="1"/>
    <col min="16137" max="16137" width="13.5703125" customWidth="1"/>
  </cols>
  <sheetData>
    <row r="1" spans="1:17" ht="29.25" customHeight="1" x14ac:dyDescent="0.3">
      <c r="A1" s="349" t="s">
        <v>128</v>
      </c>
      <c r="B1" s="349"/>
      <c r="D1" s="303"/>
      <c r="E1" s="304"/>
      <c r="F1" s="135"/>
      <c r="G1" s="135"/>
      <c r="H1" s="67"/>
      <c r="K1" s="343" t="s">
        <v>651</v>
      </c>
      <c r="L1" s="344"/>
      <c r="M1" s="344"/>
      <c r="N1" s="344"/>
      <c r="O1" s="344"/>
      <c r="P1" s="344"/>
      <c r="Q1" s="345"/>
    </row>
    <row r="2" spans="1:17" ht="21" customHeight="1" x14ac:dyDescent="0.3">
      <c r="A2" s="349"/>
      <c r="B2" s="349"/>
      <c r="D2" s="46" t="s">
        <v>130</v>
      </c>
      <c r="E2" s="47"/>
      <c r="F2" s="48"/>
      <c r="G2" s="48"/>
      <c r="H2" s="48"/>
      <c r="K2" s="325" t="s">
        <v>111</v>
      </c>
      <c r="L2" s="326" t="s">
        <v>112</v>
      </c>
      <c r="M2" s="325" t="s">
        <v>113</v>
      </c>
      <c r="N2" s="317" t="s">
        <v>114</v>
      </c>
      <c r="O2" s="317" t="s">
        <v>115</v>
      </c>
      <c r="P2" s="317" t="s">
        <v>116</v>
      </c>
      <c r="Q2" s="317" t="s">
        <v>117</v>
      </c>
    </row>
    <row r="3" spans="1:17" ht="21" customHeight="1" x14ac:dyDescent="0.3">
      <c r="A3" s="349"/>
      <c r="B3" s="349"/>
      <c r="D3" s="49" t="s">
        <v>131</v>
      </c>
      <c r="E3" s="50"/>
      <c r="F3" s="51"/>
      <c r="G3" s="51"/>
      <c r="H3" s="51"/>
      <c r="K3" s="325"/>
      <c r="L3" s="326"/>
      <c r="M3" s="325"/>
      <c r="N3" s="317"/>
      <c r="O3" s="317"/>
      <c r="P3" s="317"/>
      <c r="Q3" s="317"/>
    </row>
    <row r="4" spans="1:17" ht="19.5" customHeight="1" x14ac:dyDescent="0.25">
      <c r="A4" s="71"/>
      <c r="B4" s="53" t="s">
        <v>168</v>
      </c>
      <c r="C4" s="40" t="s">
        <v>132</v>
      </c>
      <c r="D4" s="40"/>
      <c r="E4" s="40"/>
      <c r="H4" s="15" t="s">
        <v>133</v>
      </c>
      <c r="K4" s="325"/>
      <c r="L4" s="326"/>
      <c r="M4" s="325"/>
      <c r="N4" s="317"/>
      <c r="O4" s="317"/>
      <c r="P4" s="317"/>
      <c r="Q4" s="317"/>
    </row>
    <row r="5" spans="1:17" x14ac:dyDescent="0.25">
      <c r="A5" s="71"/>
      <c r="B5" s="63" t="s">
        <v>2</v>
      </c>
      <c r="C5" s="143">
        <v>1</v>
      </c>
      <c r="D5" s="143">
        <v>1.014</v>
      </c>
      <c r="E5" s="143">
        <v>0.74399999999999999</v>
      </c>
      <c r="G5" s="11" t="s">
        <v>170</v>
      </c>
      <c r="H5" s="78">
        <v>2</v>
      </c>
      <c r="I5" s="350" t="s">
        <v>129</v>
      </c>
      <c r="K5" s="242">
        <v>2202</v>
      </c>
      <c r="L5" s="243" t="s">
        <v>118</v>
      </c>
      <c r="M5" s="244">
        <v>0</v>
      </c>
      <c r="N5" s="245" t="s">
        <v>119</v>
      </c>
      <c r="O5" s="12">
        <v>1</v>
      </c>
      <c r="P5" s="12">
        <v>0.877</v>
      </c>
      <c r="Q5" s="12">
        <v>0.41599999999999998</v>
      </c>
    </row>
    <row r="6" spans="1:17" x14ac:dyDescent="0.25">
      <c r="A6" s="71"/>
      <c r="B6" s="76"/>
      <c r="C6" s="77"/>
      <c r="D6" s="40"/>
      <c r="E6" s="40"/>
      <c r="G6" s="11" t="s">
        <v>171</v>
      </c>
      <c r="H6" s="28">
        <v>234</v>
      </c>
      <c r="I6" s="350"/>
      <c r="K6" s="242">
        <v>2302</v>
      </c>
      <c r="L6" s="243" t="s">
        <v>120</v>
      </c>
      <c r="M6" s="244">
        <v>1</v>
      </c>
      <c r="N6" s="245" t="s">
        <v>121</v>
      </c>
      <c r="O6" s="12">
        <v>1.022</v>
      </c>
      <c r="P6" s="12">
        <v>1.0629999999999999</v>
      </c>
      <c r="Q6" s="12">
        <v>0.53500000000000003</v>
      </c>
    </row>
    <row r="7" spans="1:17" ht="18.75" x14ac:dyDescent="0.3">
      <c r="A7" s="148" t="s">
        <v>142</v>
      </c>
      <c r="B7" s="76"/>
      <c r="C7" s="77"/>
      <c r="D7" s="40"/>
      <c r="E7" s="40"/>
      <c r="F7" s="11"/>
      <c r="G7" s="144" t="s">
        <v>137</v>
      </c>
      <c r="H7" s="66">
        <v>6177</v>
      </c>
      <c r="I7" s="351"/>
      <c r="K7" s="242">
        <v>2302</v>
      </c>
      <c r="L7" s="243" t="s">
        <v>120</v>
      </c>
      <c r="M7" s="244">
        <v>99</v>
      </c>
      <c r="N7" s="245" t="s">
        <v>122</v>
      </c>
      <c r="O7" s="12">
        <v>1</v>
      </c>
      <c r="P7" s="12">
        <v>0.94699999999999995</v>
      </c>
      <c r="Q7" s="12">
        <v>0.53500000000000003</v>
      </c>
    </row>
    <row r="8" spans="1:17" ht="18.75" x14ac:dyDescent="0.3">
      <c r="A8" s="149" t="s">
        <v>144</v>
      </c>
      <c r="B8" s="76"/>
      <c r="C8" s="77"/>
      <c r="D8" s="40"/>
      <c r="E8" s="40"/>
      <c r="F8" s="11"/>
      <c r="G8" s="145" t="s">
        <v>169</v>
      </c>
      <c r="H8" s="70">
        <f>(H7/H6)/H5</f>
        <v>13.198717948717949</v>
      </c>
      <c r="I8" s="78">
        <v>13</v>
      </c>
      <c r="K8" s="242">
        <v>2402</v>
      </c>
      <c r="L8" s="243" t="s">
        <v>123</v>
      </c>
      <c r="M8" s="244">
        <v>2</v>
      </c>
      <c r="N8" s="245" t="s">
        <v>124</v>
      </c>
      <c r="O8" s="12">
        <v>1.036</v>
      </c>
      <c r="P8" s="12">
        <v>1.194</v>
      </c>
      <c r="Q8" s="12">
        <v>0.77600000000000002</v>
      </c>
    </row>
    <row r="9" spans="1:17" x14ac:dyDescent="0.25">
      <c r="A9" s="71"/>
      <c r="B9" s="76"/>
      <c r="C9" s="77"/>
      <c r="D9" s="40"/>
      <c r="E9" s="40"/>
      <c r="F9" s="11"/>
      <c r="G9" s="83"/>
      <c r="H9" s="83" t="s">
        <v>134</v>
      </c>
      <c r="I9" s="69">
        <f>H5*H6*I8</f>
        <v>6084</v>
      </c>
      <c r="K9" s="242">
        <v>2402</v>
      </c>
      <c r="L9" s="243" t="s">
        <v>123</v>
      </c>
      <c r="M9" s="244">
        <v>99</v>
      </c>
      <c r="N9" s="245" t="s">
        <v>125</v>
      </c>
      <c r="O9" s="12">
        <v>1</v>
      </c>
      <c r="P9" s="12">
        <v>1.014</v>
      </c>
      <c r="Q9" s="12">
        <v>0.74399999999999999</v>
      </c>
    </row>
    <row r="10" spans="1:17" x14ac:dyDescent="0.25">
      <c r="B10" s="67"/>
      <c r="G10" s="145" t="s">
        <v>145</v>
      </c>
      <c r="H10" s="79">
        <f>H7/I9</f>
        <v>1.0152859960552267</v>
      </c>
    </row>
    <row r="11" spans="1:17" x14ac:dyDescent="0.25">
      <c r="G11" s="145" t="s">
        <v>135</v>
      </c>
      <c r="H11" s="70">
        <f>H7/12</f>
        <v>514.75</v>
      </c>
    </row>
    <row r="12" spans="1:17" ht="19.5" customHeight="1" x14ac:dyDescent="0.25">
      <c r="B12" s="352" t="s">
        <v>655</v>
      </c>
      <c r="C12" s="352"/>
      <c r="D12" s="352"/>
      <c r="E12" s="352"/>
      <c r="F12" s="55"/>
      <c r="G12" s="145" t="s">
        <v>136</v>
      </c>
      <c r="H12" s="70">
        <f>H7/H5/12</f>
        <v>257.375</v>
      </c>
      <c r="I12" s="28"/>
    </row>
    <row r="13" spans="1:17" ht="15.75" x14ac:dyDescent="0.25">
      <c r="B13" s="352"/>
      <c r="C13" s="352"/>
      <c r="D13" s="352"/>
      <c r="E13" s="352"/>
      <c r="F13" s="55"/>
      <c r="G13" s="145" t="s">
        <v>138</v>
      </c>
      <c r="H13" s="28">
        <f>H78</f>
        <v>16888.728099900334</v>
      </c>
      <c r="I13" s="64" t="s">
        <v>139</v>
      </c>
    </row>
    <row r="14" spans="1:17" ht="15" customHeight="1" x14ac:dyDescent="0.25">
      <c r="B14" s="352"/>
      <c r="C14" s="352"/>
      <c r="D14" s="352"/>
      <c r="E14" s="352"/>
      <c r="F14" s="55"/>
      <c r="G14" s="145" t="s">
        <v>140</v>
      </c>
      <c r="H14" s="81">
        <f>H13/H7</f>
        <v>2.7341311477902437</v>
      </c>
      <c r="K14" s="346" t="s">
        <v>639</v>
      </c>
      <c r="L14" s="347"/>
      <c r="M14" s="347"/>
      <c r="N14" s="348"/>
    </row>
    <row r="15" spans="1:17" ht="15" customHeight="1" x14ac:dyDescent="0.25">
      <c r="G15" s="83" t="s">
        <v>141</v>
      </c>
      <c r="H15" s="28">
        <f>I78</f>
        <v>17399.269075796587</v>
      </c>
      <c r="I15" s="64" t="s">
        <v>139</v>
      </c>
      <c r="K15" s="269" t="s">
        <v>272</v>
      </c>
      <c r="L15" s="270" t="s">
        <v>273</v>
      </c>
      <c r="M15" s="271" t="s">
        <v>631</v>
      </c>
      <c r="N15" s="272" t="s">
        <v>638</v>
      </c>
    </row>
    <row r="16" spans="1:17" ht="15" customHeight="1" x14ac:dyDescent="0.25">
      <c r="A16" s="71"/>
      <c r="G16" s="145" t="s">
        <v>143</v>
      </c>
      <c r="H16" s="80">
        <f>I78/H78</f>
        <v>1.0302296876873318</v>
      </c>
      <c r="K16" s="273">
        <v>90901</v>
      </c>
      <c r="L16" s="274">
        <v>3</v>
      </c>
      <c r="M16" s="275">
        <v>7.0352348009614824E-6</v>
      </c>
      <c r="N16" s="276">
        <f>M16*$H$78</f>
        <v>0.11881616767239492</v>
      </c>
    </row>
    <row r="17" spans="1:14" x14ac:dyDescent="0.25">
      <c r="A17" s="71"/>
      <c r="B17" s="33"/>
      <c r="C17" s="57"/>
      <c r="D17" s="57"/>
      <c r="E17" s="57"/>
      <c r="F17" s="57"/>
      <c r="G17" s="84" t="s">
        <v>146</v>
      </c>
      <c r="H17" s="58"/>
      <c r="K17" s="273">
        <v>90911</v>
      </c>
      <c r="L17" s="274">
        <v>38</v>
      </c>
      <c r="M17" s="275">
        <v>8.9112974145512109E-5</v>
      </c>
      <c r="N17" s="276">
        <f t="shared" ref="N17:N25" si="0">M17*$H$78</f>
        <v>1.5050047905170023</v>
      </c>
    </row>
    <row r="18" spans="1:14" ht="16.5" x14ac:dyDescent="0.3">
      <c r="A18" s="71"/>
      <c r="B18" s="33"/>
      <c r="C18" s="60" t="s">
        <v>147</v>
      </c>
      <c r="D18" s="60" t="s">
        <v>148</v>
      </c>
      <c r="E18" s="60" t="s">
        <v>149</v>
      </c>
      <c r="F18" s="60" t="s">
        <v>150</v>
      </c>
      <c r="G18" s="84" t="s">
        <v>151</v>
      </c>
      <c r="H18" s="59" t="s">
        <v>127</v>
      </c>
      <c r="I18" s="60"/>
      <c r="K18" s="273">
        <v>95851</v>
      </c>
      <c r="L18" s="274">
        <v>1</v>
      </c>
      <c r="M18" s="275">
        <v>2.3450782669871605E-6</v>
      </c>
      <c r="N18" s="276">
        <f t="shared" si="0"/>
        <v>3.9605389224131635E-2</v>
      </c>
    </row>
    <row r="19" spans="1:14" ht="15.75" x14ac:dyDescent="0.25">
      <c r="A19" s="73" t="s">
        <v>152</v>
      </c>
      <c r="B19" s="61" t="s">
        <v>153</v>
      </c>
      <c r="C19" s="147" t="s">
        <v>154</v>
      </c>
      <c r="D19" s="147" t="s">
        <v>9</v>
      </c>
      <c r="E19" s="147" t="s">
        <v>154</v>
      </c>
      <c r="F19" s="147" t="s">
        <v>155</v>
      </c>
      <c r="G19" s="65">
        <v>34.602600000000002</v>
      </c>
      <c r="H19" s="62" t="s">
        <v>156</v>
      </c>
      <c r="I19" s="146" t="s">
        <v>141</v>
      </c>
      <c r="K19" s="273">
        <v>95992</v>
      </c>
      <c r="L19" s="274">
        <v>179</v>
      </c>
      <c r="M19" s="275">
        <v>4.1976900979070179E-4</v>
      </c>
      <c r="N19" s="276">
        <f t="shared" si="0"/>
        <v>7.0893646711195641</v>
      </c>
    </row>
    <row r="20" spans="1:14" x14ac:dyDescent="0.25">
      <c r="A20" s="75">
        <v>97010</v>
      </c>
      <c r="B20" s="33" t="s">
        <v>15</v>
      </c>
      <c r="C20">
        <v>0.06</v>
      </c>
      <c r="D20">
        <v>0.11</v>
      </c>
      <c r="E20">
        <v>0.01</v>
      </c>
      <c r="F20" s="40">
        <f>(C20*C$5)+(D20*$D$5)+(E20*$E$5)</f>
        <v>0.17898</v>
      </c>
      <c r="G20" s="82">
        <f>F20*$G$19</f>
        <v>6.1931733480000002</v>
      </c>
      <c r="H20" s="78">
        <v>47.69956733305974</v>
      </c>
      <c r="I20" s="298">
        <f t="shared" ref="I20:I77" si="1">F20*H20</f>
        <v>8.5372685612710324</v>
      </c>
      <c r="K20" s="273">
        <v>97010</v>
      </c>
      <c r="L20" s="274">
        <v>1192</v>
      </c>
      <c r="M20" s="275">
        <v>2.7953332942486954E-3</v>
      </c>
      <c r="N20" s="281">
        <f t="shared" si="0"/>
        <v>47.209623955164908</v>
      </c>
    </row>
    <row r="21" spans="1:14" x14ac:dyDescent="0.25">
      <c r="A21" s="75">
        <v>97012</v>
      </c>
      <c r="B21" s="33" t="s">
        <v>16</v>
      </c>
      <c r="C21">
        <v>0.25</v>
      </c>
      <c r="D21">
        <v>0.16</v>
      </c>
      <c r="E21">
        <v>0.01</v>
      </c>
      <c r="F21" s="40">
        <f t="shared" ref="F21:F77" si="2">(C21*C$5)+(D21*$D$5)+(E21*$E$5)</f>
        <v>0.41968</v>
      </c>
      <c r="G21" s="82">
        <f t="shared" ref="G21:G77" si="3">F21*$G$19</f>
        <v>14.522019168000002</v>
      </c>
      <c r="H21" s="78">
        <v>25.170325379609544</v>
      </c>
      <c r="I21" s="299">
        <f t="shared" si="1"/>
        <v>10.563482155314533</v>
      </c>
      <c r="K21" s="273">
        <v>97012</v>
      </c>
      <c r="L21" s="274">
        <v>629</v>
      </c>
      <c r="M21" s="275">
        <v>1.4750542299349241E-3</v>
      </c>
      <c r="N21" s="281">
        <f t="shared" si="0"/>
        <v>24.9117898219788</v>
      </c>
    </row>
    <row r="22" spans="1:14" x14ac:dyDescent="0.25">
      <c r="A22" s="75">
        <v>97014</v>
      </c>
      <c r="B22" s="33" t="s">
        <v>17</v>
      </c>
      <c r="C22">
        <v>0.18</v>
      </c>
      <c r="D22">
        <v>0.18</v>
      </c>
      <c r="E22">
        <v>0.01</v>
      </c>
      <c r="F22" s="40">
        <f t="shared" si="2"/>
        <v>0.36995999999999996</v>
      </c>
      <c r="G22" s="82">
        <f t="shared" si="3"/>
        <v>12.801577896</v>
      </c>
      <c r="H22" s="78">
        <v>238.09767250982</v>
      </c>
      <c r="I22" s="299">
        <f t="shared" si="1"/>
        <v>88.086614921733002</v>
      </c>
      <c r="K22" s="273">
        <v>97014</v>
      </c>
      <c r="L22" s="274">
        <v>5950</v>
      </c>
      <c r="M22" s="275">
        <v>1.3953215688573606E-2</v>
      </c>
      <c r="N22" s="281">
        <f t="shared" si="0"/>
        <v>235.65206588358325</v>
      </c>
    </row>
    <row r="23" spans="1:14" x14ac:dyDescent="0.25">
      <c r="A23" s="75">
        <v>97016</v>
      </c>
      <c r="B23" s="33" t="s">
        <v>18</v>
      </c>
      <c r="C23">
        <v>0.18</v>
      </c>
      <c r="D23">
        <v>0.16</v>
      </c>
      <c r="E23">
        <v>0.01</v>
      </c>
      <c r="F23" s="40">
        <f t="shared" si="2"/>
        <v>0.34967999999999999</v>
      </c>
      <c r="G23" s="82">
        <f t="shared" si="3"/>
        <v>12.099837168000001</v>
      </c>
      <c r="H23" s="78">
        <v>29.251999765492172</v>
      </c>
      <c r="I23" s="299">
        <f t="shared" si="1"/>
        <v>10.228839277997302</v>
      </c>
      <c r="K23" s="273">
        <v>97016</v>
      </c>
      <c r="L23" s="274">
        <v>731</v>
      </c>
      <c r="M23" s="275">
        <v>1.7142522131676145E-3</v>
      </c>
      <c r="N23" s="281">
        <f t="shared" si="0"/>
        <v>28.951539522840228</v>
      </c>
    </row>
    <row r="24" spans="1:14" x14ac:dyDescent="0.25">
      <c r="A24" s="75">
        <v>97018</v>
      </c>
      <c r="B24" s="33" t="s">
        <v>19</v>
      </c>
      <c r="C24">
        <v>0.06</v>
      </c>
      <c r="D24">
        <v>0.1</v>
      </c>
      <c r="E24">
        <v>0.01</v>
      </c>
      <c r="F24" s="40">
        <f t="shared" si="2"/>
        <v>0.16883999999999999</v>
      </c>
      <c r="G24" s="82">
        <f t="shared" si="3"/>
        <v>5.8423029839999998</v>
      </c>
      <c r="H24" s="78">
        <v>6.3626100721111563</v>
      </c>
      <c r="I24" s="299">
        <f t="shared" si="1"/>
        <v>1.0742630845752477</v>
      </c>
      <c r="K24" s="273">
        <v>97018</v>
      </c>
      <c r="L24" s="274">
        <v>159</v>
      </c>
      <c r="M24" s="275">
        <v>3.7286744445095855E-4</v>
      </c>
      <c r="N24" s="281">
        <f t="shared" si="0"/>
        <v>6.297256886636931</v>
      </c>
    </row>
    <row r="25" spans="1:14" x14ac:dyDescent="0.25">
      <c r="A25" s="75">
        <v>97022</v>
      </c>
      <c r="B25" s="33" t="s">
        <v>20</v>
      </c>
      <c r="C25">
        <v>0.17</v>
      </c>
      <c r="D25">
        <v>0.33</v>
      </c>
      <c r="E25">
        <v>0.01</v>
      </c>
      <c r="F25" s="40">
        <f t="shared" si="2"/>
        <v>0.51206000000000007</v>
      </c>
      <c r="G25" s="82">
        <f t="shared" si="3"/>
        <v>17.718607356000003</v>
      </c>
      <c r="H25" s="78">
        <v>3.0412475816380371</v>
      </c>
      <c r="I25" s="299">
        <f t="shared" si="1"/>
        <v>1.5573012366535735</v>
      </c>
      <c r="K25" s="273">
        <v>97022</v>
      </c>
      <c r="L25" s="274">
        <v>76</v>
      </c>
      <c r="M25" s="275">
        <v>1.7822594829102422E-4</v>
      </c>
      <c r="N25" s="281">
        <f t="shared" si="0"/>
        <v>3.0100095810340046</v>
      </c>
    </row>
    <row r="26" spans="1:14" x14ac:dyDescent="0.25">
      <c r="A26" s="75">
        <v>97024</v>
      </c>
      <c r="B26" s="33" t="s">
        <v>157</v>
      </c>
      <c r="C26">
        <v>0.06</v>
      </c>
      <c r="D26">
        <v>0.14000000000000001</v>
      </c>
      <c r="E26">
        <v>0.01</v>
      </c>
      <c r="F26" s="40">
        <f t="shared" si="2"/>
        <v>0.2094</v>
      </c>
      <c r="G26" s="82">
        <f t="shared" si="3"/>
        <v>7.2457844400000004</v>
      </c>
      <c r="H26" s="78"/>
      <c r="I26" s="299">
        <f t="shared" si="1"/>
        <v>0</v>
      </c>
      <c r="K26" s="273"/>
      <c r="L26" s="274"/>
      <c r="M26" s="275"/>
      <c r="N26" s="282"/>
    </row>
    <row r="27" spans="1:14" x14ac:dyDescent="0.25">
      <c r="A27" s="75">
        <v>97026</v>
      </c>
      <c r="B27" s="33" t="s">
        <v>23</v>
      </c>
      <c r="C27">
        <v>0.06</v>
      </c>
      <c r="D27">
        <v>0.12</v>
      </c>
      <c r="E27">
        <v>0.01</v>
      </c>
      <c r="F27" s="40">
        <f t="shared" si="2"/>
        <v>0.18912000000000001</v>
      </c>
      <c r="G27" s="82">
        <f t="shared" si="3"/>
        <v>6.5440437120000006</v>
      </c>
      <c r="H27" s="78">
        <v>0.440180571026558</v>
      </c>
      <c r="I27" s="299">
        <f t="shared" si="1"/>
        <v>8.3246949592542654E-2</v>
      </c>
      <c r="K27" s="273">
        <v>97026</v>
      </c>
      <c r="L27" s="274">
        <v>11</v>
      </c>
      <c r="M27" s="275">
        <v>2.5795860936858767E-5</v>
      </c>
      <c r="N27" s="281">
        <f>M27*$H$78</f>
        <v>0.43565928146544802</v>
      </c>
    </row>
    <row r="28" spans="1:14" x14ac:dyDescent="0.25">
      <c r="A28" s="75">
        <v>97028</v>
      </c>
      <c r="B28" s="33" t="s">
        <v>24</v>
      </c>
      <c r="C28">
        <v>0.08</v>
      </c>
      <c r="D28">
        <v>0.15</v>
      </c>
      <c r="E28">
        <v>0.01</v>
      </c>
      <c r="F28" s="40">
        <f t="shared" si="2"/>
        <v>0.23953999999999998</v>
      </c>
      <c r="G28" s="82">
        <f t="shared" si="3"/>
        <v>8.2887068040000003</v>
      </c>
      <c r="H28" s="78"/>
      <c r="I28" s="299">
        <f t="shared" si="1"/>
        <v>0</v>
      </c>
      <c r="K28" s="273"/>
      <c r="L28" s="274"/>
      <c r="M28" s="275"/>
      <c r="N28" s="282"/>
    </row>
    <row r="29" spans="1:14" x14ac:dyDescent="0.25">
      <c r="A29" s="75">
        <v>97032</v>
      </c>
      <c r="B29" s="33" t="s">
        <v>25</v>
      </c>
      <c r="C29">
        <v>0.25</v>
      </c>
      <c r="D29">
        <v>0.17</v>
      </c>
      <c r="E29">
        <v>0.01</v>
      </c>
      <c r="F29" s="40">
        <f t="shared" si="2"/>
        <v>0.42981999999999998</v>
      </c>
      <c r="G29" s="82">
        <f t="shared" si="3"/>
        <v>14.872889532</v>
      </c>
      <c r="H29" s="78">
        <v>7.7631846162865692</v>
      </c>
      <c r="I29" s="299">
        <f t="shared" si="1"/>
        <v>3.3367720117722932</v>
      </c>
      <c r="K29" s="273">
        <v>97032</v>
      </c>
      <c r="L29" s="274">
        <v>194</v>
      </c>
      <c r="M29" s="275">
        <v>4.549451837955092E-4</v>
      </c>
      <c r="N29" s="281">
        <f>M29*$H$78</f>
        <v>7.6834455094815386</v>
      </c>
    </row>
    <row r="30" spans="1:14" x14ac:dyDescent="0.25">
      <c r="A30" s="75">
        <v>97033</v>
      </c>
      <c r="B30" s="33" t="s">
        <v>26</v>
      </c>
      <c r="C30">
        <v>0.26</v>
      </c>
      <c r="D30">
        <v>0.31</v>
      </c>
      <c r="E30">
        <v>0.01</v>
      </c>
      <c r="F30" s="40">
        <f t="shared" si="2"/>
        <v>0.58178000000000007</v>
      </c>
      <c r="G30" s="82">
        <f t="shared" si="3"/>
        <v>20.131100628000006</v>
      </c>
      <c r="H30" s="78">
        <v>8.5234965116960772</v>
      </c>
      <c r="I30" s="299">
        <f t="shared" si="1"/>
        <v>4.9587998005745444</v>
      </c>
      <c r="K30" s="273">
        <v>97033</v>
      </c>
      <c r="L30" s="274">
        <v>213</v>
      </c>
      <c r="M30" s="275">
        <v>4.995016708682652E-4</v>
      </c>
      <c r="N30" s="281">
        <f>M30*$H$78</f>
        <v>8.4359479047400381</v>
      </c>
    </row>
    <row r="31" spans="1:14" x14ac:dyDescent="0.25">
      <c r="A31" s="75">
        <v>97034</v>
      </c>
      <c r="B31" s="33" t="s">
        <v>27</v>
      </c>
      <c r="C31">
        <v>0.21</v>
      </c>
      <c r="D31">
        <v>0.21</v>
      </c>
      <c r="E31">
        <v>0.01</v>
      </c>
      <c r="F31" s="40">
        <f t="shared" si="2"/>
        <v>0.43037999999999998</v>
      </c>
      <c r="G31" s="82">
        <f t="shared" si="3"/>
        <v>14.892266988000001</v>
      </c>
      <c r="H31" s="78">
        <v>0.36014773993082017</v>
      </c>
      <c r="I31" s="299">
        <f t="shared" si="1"/>
        <v>0.15500038431142638</v>
      </c>
      <c r="K31" s="273">
        <v>97034</v>
      </c>
      <c r="L31" s="274">
        <v>9</v>
      </c>
      <c r="M31" s="275">
        <v>2.1105704402884446E-5</v>
      </c>
      <c r="N31" s="281">
        <f>M31*$H$78</f>
        <v>0.35644850301718473</v>
      </c>
    </row>
    <row r="32" spans="1:14" x14ac:dyDescent="0.25">
      <c r="A32" s="75">
        <v>97035</v>
      </c>
      <c r="B32" s="33" t="s">
        <v>28</v>
      </c>
      <c r="C32">
        <v>0.21</v>
      </c>
      <c r="D32">
        <v>0.2</v>
      </c>
      <c r="E32">
        <v>0.01</v>
      </c>
      <c r="F32" s="40">
        <f t="shared" si="2"/>
        <v>0.42024</v>
      </c>
      <c r="G32" s="82">
        <f t="shared" si="3"/>
        <v>14.541396624000001</v>
      </c>
      <c r="H32" s="78">
        <v>83.35419358621094</v>
      </c>
      <c r="I32" s="299">
        <f t="shared" si="1"/>
        <v>35.028766312669283</v>
      </c>
      <c r="K32" s="273">
        <v>97035</v>
      </c>
      <c r="L32" s="274">
        <v>2083</v>
      </c>
      <c r="M32" s="275">
        <v>4.8847980301342554E-3</v>
      </c>
      <c r="N32" s="281">
        <f>M32*$H$78</f>
        <v>82.498025753866202</v>
      </c>
    </row>
    <row r="33" spans="1:14" x14ac:dyDescent="0.25">
      <c r="A33" s="75">
        <v>97036</v>
      </c>
      <c r="B33" s="33" t="s">
        <v>29</v>
      </c>
      <c r="C33">
        <v>0.28000000000000003</v>
      </c>
      <c r="D33">
        <v>0.72</v>
      </c>
      <c r="E33">
        <v>0.01</v>
      </c>
      <c r="F33" s="40">
        <f t="shared" si="2"/>
        <v>1.0175199999999998</v>
      </c>
      <c r="G33" s="82">
        <f t="shared" si="3"/>
        <v>35.208837551999991</v>
      </c>
      <c r="H33" s="78"/>
      <c r="I33" s="299">
        <f t="shared" si="1"/>
        <v>0</v>
      </c>
      <c r="K33" s="273"/>
      <c r="L33" s="274"/>
      <c r="M33" s="275"/>
      <c r="N33" s="282"/>
    </row>
    <row r="34" spans="1:14" x14ac:dyDescent="0.25">
      <c r="A34" s="75">
        <v>97039</v>
      </c>
      <c r="B34" s="33" t="s">
        <v>30</v>
      </c>
      <c r="C34">
        <v>0</v>
      </c>
      <c r="D34">
        <v>0</v>
      </c>
      <c r="E34">
        <v>0</v>
      </c>
      <c r="F34" s="40">
        <f t="shared" si="2"/>
        <v>0</v>
      </c>
      <c r="G34" s="82">
        <f t="shared" si="3"/>
        <v>0</v>
      </c>
      <c r="H34" s="78">
        <v>1.1204596353403296</v>
      </c>
      <c r="I34" s="299">
        <f t="shared" si="1"/>
        <v>0</v>
      </c>
      <c r="K34" s="273">
        <v>97039</v>
      </c>
      <c r="L34" s="274">
        <v>28</v>
      </c>
      <c r="M34" s="275">
        <v>6.5662191475640501E-5</v>
      </c>
      <c r="N34" s="281">
        <f t="shared" ref="N34:N39" si="4">M34*$H$78</f>
        <v>1.1089508982756859</v>
      </c>
    </row>
    <row r="35" spans="1:14" x14ac:dyDescent="0.25">
      <c r="A35" s="75">
        <v>97110</v>
      </c>
      <c r="B35" s="33" t="s">
        <v>31</v>
      </c>
      <c r="C35">
        <v>0.45</v>
      </c>
      <c r="D35">
        <v>0.4</v>
      </c>
      <c r="E35">
        <v>0.02</v>
      </c>
      <c r="F35" s="40">
        <f t="shared" si="2"/>
        <v>0.87048000000000003</v>
      </c>
      <c r="G35" s="82">
        <f t="shared" si="3"/>
        <v>30.120871248000004</v>
      </c>
      <c r="H35" s="78">
        <v>2482.4583549275958</v>
      </c>
      <c r="I35" s="299">
        <f t="shared" si="1"/>
        <v>2160.9303487973739</v>
      </c>
      <c r="K35" s="273">
        <v>97110</v>
      </c>
      <c r="L35" s="274">
        <v>62036</v>
      </c>
      <c r="M35" s="275">
        <v>0.14547927537081551</v>
      </c>
      <c r="N35" s="281">
        <f t="shared" si="4"/>
        <v>2456.9599259082306</v>
      </c>
    </row>
    <row r="36" spans="1:14" x14ac:dyDescent="0.25">
      <c r="A36" s="75">
        <v>97112</v>
      </c>
      <c r="B36" s="33" t="s">
        <v>32</v>
      </c>
      <c r="C36">
        <v>0.5</v>
      </c>
      <c r="D36">
        <v>0.49</v>
      </c>
      <c r="E36">
        <v>0.02</v>
      </c>
      <c r="F36" s="40">
        <f t="shared" si="2"/>
        <v>1.0117400000000001</v>
      </c>
      <c r="G36" s="82">
        <f t="shared" si="3"/>
        <v>35.008834524000008</v>
      </c>
      <c r="H36" s="78">
        <v>1354.6356991264583</v>
      </c>
      <c r="I36" s="299">
        <f t="shared" si="1"/>
        <v>1370.539122234203</v>
      </c>
      <c r="K36" s="273">
        <v>97112</v>
      </c>
      <c r="L36" s="274">
        <v>33852</v>
      </c>
      <c r="M36" s="275">
        <v>7.9385589494049363E-2</v>
      </c>
      <c r="N36" s="281">
        <f t="shared" si="4"/>
        <v>1340.7216360153043</v>
      </c>
    </row>
    <row r="37" spans="1:14" x14ac:dyDescent="0.25">
      <c r="A37" s="75">
        <v>97113</v>
      </c>
      <c r="B37" s="33" t="s">
        <v>33</v>
      </c>
      <c r="C37">
        <v>0.48</v>
      </c>
      <c r="D37">
        <v>0.59</v>
      </c>
      <c r="E37">
        <v>0.02</v>
      </c>
      <c r="F37" s="40">
        <f t="shared" si="2"/>
        <v>1.09314</v>
      </c>
      <c r="G37" s="82">
        <f t="shared" si="3"/>
        <v>37.825486164000004</v>
      </c>
      <c r="H37" s="78">
        <v>103.76256551562408</v>
      </c>
      <c r="I37" s="299">
        <f t="shared" si="1"/>
        <v>113.4270108677493</v>
      </c>
      <c r="K37" s="273">
        <v>97113</v>
      </c>
      <c r="L37" s="274">
        <v>2593</v>
      </c>
      <c r="M37" s="275">
        <v>6.0807879462977076E-3</v>
      </c>
      <c r="N37" s="281">
        <f t="shared" si="4"/>
        <v>102.69677425817333</v>
      </c>
    </row>
    <row r="38" spans="1:14" x14ac:dyDescent="0.25">
      <c r="A38" s="75">
        <v>97116</v>
      </c>
      <c r="B38" s="33" t="s">
        <v>34</v>
      </c>
      <c r="C38">
        <v>0.45</v>
      </c>
      <c r="D38">
        <v>0.4</v>
      </c>
      <c r="E38">
        <v>0.02</v>
      </c>
      <c r="F38" s="40">
        <f t="shared" si="2"/>
        <v>0.87048000000000003</v>
      </c>
      <c r="G38" s="82">
        <f t="shared" si="3"/>
        <v>30.120871248000004</v>
      </c>
      <c r="H38" s="78">
        <v>14.205827519493463</v>
      </c>
      <c r="I38" s="299">
        <f t="shared" si="1"/>
        <v>12.365888739168669</v>
      </c>
      <c r="K38" s="273">
        <v>97116</v>
      </c>
      <c r="L38" s="274">
        <v>355</v>
      </c>
      <c r="M38" s="275">
        <v>8.3250278478044207E-4</v>
      </c>
      <c r="N38" s="281">
        <f t="shared" si="4"/>
        <v>14.059913174566733</v>
      </c>
    </row>
    <row r="39" spans="1:14" x14ac:dyDescent="0.25">
      <c r="A39" s="75">
        <v>97124</v>
      </c>
      <c r="B39" s="33" t="s">
        <v>35</v>
      </c>
      <c r="C39">
        <v>0.35</v>
      </c>
      <c r="D39">
        <v>0.52</v>
      </c>
      <c r="E39">
        <v>0.01</v>
      </c>
      <c r="F39" s="40">
        <f t="shared" si="2"/>
        <v>0.88471999999999995</v>
      </c>
      <c r="G39" s="82">
        <f t="shared" si="3"/>
        <v>30.613612272000001</v>
      </c>
      <c r="H39" s="78">
        <v>23.729734419886267</v>
      </c>
      <c r="I39" s="299">
        <f t="shared" si="1"/>
        <v>20.994170635961776</v>
      </c>
      <c r="K39" s="273">
        <v>97124</v>
      </c>
      <c r="L39" s="274">
        <v>593</v>
      </c>
      <c r="M39" s="275">
        <v>1.3906314123233864E-3</v>
      </c>
      <c r="N39" s="281">
        <f t="shared" si="4"/>
        <v>23.485995809910065</v>
      </c>
    </row>
    <row r="40" spans="1:14" x14ac:dyDescent="0.25">
      <c r="A40" s="74">
        <v>97129</v>
      </c>
      <c r="B40" t="s">
        <v>36</v>
      </c>
      <c r="C40">
        <v>0.5</v>
      </c>
      <c r="D40">
        <v>0.15</v>
      </c>
      <c r="E40">
        <v>0.02</v>
      </c>
      <c r="F40" s="40">
        <f t="shared" si="2"/>
        <v>0.66698000000000002</v>
      </c>
      <c r="G40" s="82">
        <f t="shared" si="3"/>
        <v>23.079242148000002</v>
      </c>
      <c r="H40" s="78"/>
      <c r="I40" s="299">
        <f t="shared" si="1"/>
        <v>0</v>
      </c>
      <c r="K40" s="273"/>
      <c r="L40" s="274"/>
      <c r="M40" s="275"/>
      <c r="N40" s="282"/>
    </row>
    <row r="41" spans="1:14" x14ac:dyDescent="0.25">
      <c r="A41" s="74">
        <v>97130</v>
      </c>
      <c r="B41" t="s">
        <v>37</v>
      </c>
      <c r="C41">
        <v>0.48</v>
      </c>
      <c r="D41">
        <v>0.15</v>
      </c>
      <c r="E41">
        <v>0.02</v>
      </c>
      <c r="F41" s="40">
        <f t="shared" si="2"/>
        <v>0.64698</v>
      </c>
      <c r="G41" s="82">
        <f t="shared" si="3"/>
        <v>22.387190148000002</v>
      </c>
      <c r="H41" s="78"/>
      <c r="I41" s="299">
        <f t="shared" si="1"/>
        <v>0</v>
      </c>
      <c r="K41" s="273"/>
      <c r="L41" s="274"/>
      <c r="M41" s="275"/>
      <c r="N41" s="282"/>
    </row>
    <row r="42" spans="1:14" x14ac:dyDescent="0.25">
      <c r="A42" s="75">
        <v>97139</v>
      </c>
      <c r="B42" s="33" t="s">
        <v>38</v>
      </c>
      <c r="C42">
        <v>0</v>
      </c>
      <c r="D42">
        <v>0</v>
      </c>
      <c r="E42">
        <v>0</v>
      </c>
      <c r="F42" s="40">
        <f t="shared" si="2"/>
        <v>0</v>
      </c>
      <c r="G42" s="82">
        <f t="shared" si="3"/>
        <v>0</v>
      </c>
      <c r="H42" s="78">
        <v>162.70674561763499</v>
      </c>
      <c r="I42" s="299">
        <f t="shared" si="1"/>
        <v>0</v>
      </c>
      <c r="K42" s="273">
        <v>97139</v>
      </c>
      <c r="L42" s="274">
        <v>4066</v>
      </c>
      <c r="M42" s="275">
        <v>9.535088233569796E-3</v>
      </c>
      <c r="N42" s="281">
        <f t="shared" ref="N42:N48" si="5">M42*$H$78</f>
        <v>161.03551258531925</v>
      </c>
    </row>
    <row r="43" spans="1:14" x14ac:dyDescent="0.25">
      <c r="A43" s="75">
        <v>97140</v>
      </c>
      <c r="B43" s="33" t="s">
        <v>158</v>
      </c>
      <c r="C43">
        <v>0.43</v>
      </c>
      <c r="D43">
        <v>0.35</v>
      </c>
      <c r="E43">
        <v>0.02</v>
      </c>
      <c r="F43" s="40">
        <f t="shared" si="2"/>
        <v>0.79977999999999994</v>
      </c>
      <c r="G43" s="82">
        <f t="shared" si="3"/>
        <v>27.674467428</v>
      </c>
      <c r="H43" s="78">
        <v>4211.5676707510111</v>
      </c>
      <c r="I43" s="299">
        <f t="shared" si="1"/>
        <v>3368.3275917132432</v>
      </c>
      <c r="K43" s="273">
        <v>97140</v>
      </c>
      <c r="L43" s="274">
        <v>105246</v>
      </c>
      <c r="M43" s="275">
        <v>0.24681010728733072</v>
      </c>
      <c r="N43" s="281">
        <f t="shared" si="5"/>
        <v>4168.3087942829588</v>
      </c>
    </row>
    <row r="44" spans="1:14" x14ac:dyDescent="0.25">
      <c r="A44" s="75">
        <v>97150</v>
      </c>
      <c r="B44" s="33" t="s">
        <v>40</v>
      </c>
      <c r="C44">
        <v>0.28999999999999998</v>
      </c>
      <c r="D44">
        <v>0.22</v>
      </c>
      <c r="E44">
        <v>0.01</v>
      </c>
      <c r="F44" s="40">
        <f t="shared" si="2"/>
        <v>0.52051999999999998</v>
      </c>
      <c r="G44" s="82">
        <f t="shared" si="3"/>
        <v>18.011345351999999</v>
      </c>
      <c r="H44" s="78">
        <v>2.160886439584921</v>
      </c>
      <c r="I44" s="299">
        <f t="shared" si="1"/>
        <v>1.124784609532743</v>
      </c>
      <c r="K44" s="273">
        <v>97150</v>
      </c>
      <c r="L44" s="274">
        <v>54</v>
      </c>
      <c r="M44" s="275">
        <v>1.2663422641730668E-4</v>
      </c>
      <c r="N44" s="281">
        <f t="shared" si="5"/>
        <v>2.1386910181031085</v>
      </c>
    </row>
    <row r="45" spans="1:14" x14ac:dyDescent="0.25">
      <c r="A45" s="74">
        <v>97161</v>
      </c>
      <c r="B45" t="s">
        <v>41</v>
      </c>
      <c r="C45">
        <v>1.54</v>
      </c>
      <c r="D45">
        <v>1.35</v>
      </c>
      <c r="E45">
        <v>7.0000000000000007E-2</v>
      </c>
      <c r="F45" s="40">
        <f t="shared" si="2"/>
        <v>2.9609800000000002</v>
      </c>
      <c r="G45" s="82">
        <f t="shared" si="3"/>
        <v>102.45760654800002</v>
      </c>
      <c r="H45" s="78">
        <v>106.36363252623556</v>
      </c>
      <c r="I45" s="299">
        <f t="shared" si="1"/>
        <v>314.94058863753298</v>
      </c>
      <c r="K45" s="273">
        <v>97161</v>
      </c>
      <c r="L45" s="274">
        <v>2658</v>
      </c>
      <c r="M45" s="275">
        <v>6.2332180336518734E-3</v>
      </c>
      <c r="N45" s="281">
        <f t="shared" si="5"/>
        <v>105.2711245577419</v>
      </c>
    </row>
    <row r="46" spans="1:14" x14ac:dyDescent="0.25">
      <c r="A46" s="74">
        <v>97162</v>
      </c>
      <c r="B46" t="s">
        <v>42</v>
      </c>
      <c r="C46">
        <v>1.54</v>
      </c>
      <c r="D46">
        <v>1.35</v>
      </c>
      <c r="E46">
        <v>7.0000000000000007E-2</v>
      </c>
      <c r="F46" s="40">
        <f t="shared" si="2"/>
        <v>2.9609800000000002</v>
      </c>
      <c r="G46" s="82">
        <f t="shared" si="3"/>
        <v>102.45760654800002</v>
      </c>
      <c r="H46" s="78">
        <v>444.34227824353638</v>
      </c>
      <c r="I46" s="299">
        <f t="shared" si="1"/>
        <v>1315.6885990335463</v>
      </c>
      <c r="K46" s="273">
        <v>97162</v>
      </c>
      <c r="L46" s="274">
        <v>11104</v>
      </c>
      <c r="M46" s="275">
        <v>2.6039749076625433E-2</v>
      </c>
      <c r="N46" s="281">
        <f t="shared" si="5"/>
        <v>439.77824194475772</v>
      </c>
    </row>
    <row r="47" spans="1:14" x14ac:dyDescent="0.25">
      <c r="A47" s="74">
        <v>97163</v>
      </c>
      <c r="B47" t="s">
        <v>43</v>
      </c>
      <c r="C47">
        <v>1.54</v>
      </c>
      <c r="D47">
        <v>1.35</v>
      </c>
      <c r="E47">
        <v>7.0000000000000007E-2</v>
      </c>
      <c r="F47" s="40">
        <f t="shared" si="2"/>
        <v>2.9609800000000002</v>
      </c>
      <c r="G47" s="82">
        <f t="shared" si="3"/>
        <v>102.45760654800002</v>
      </c>
      <c r="H47" s="78">
        <v>72.469728557190592</v>
      </c>
      <c r="I47" s="299">
        <f t="shared" si="1"/>
        <v>214.58141686327022</v>
      </c>
      <c r="K47" s="273">
        <v>97163</v>
      </c>
      <c r="L47" s="274">
        <v>1811</v>
      </c>
      <c r="M47" s="275">
        <v>4.2469367415137477E-3</v>
      </c>
      <c r="N47" s="281">
        <f t="shared" si="5"/>
        <v>71.725359884902389</v>
      </c>
    </row>
    <row r="48" spans="1:14" x14ac:dyDescent="0.25">
      <c r="A48" s="74">
        <v>97164</v>
      </c>
      <c r="B48" t="s">
        <v>44</v>
      </c>
      <c r="C48">
        <v>0.96</v>
      </c>
      <c r="D48">
        <v>1.04</v>
      </c>
      <c r="E48">
        <v>0.04</v>
      </c>
      <c r="F48" s="40">
        <f t="shared" si="2"/>
        <v>2.0443199999999999</v>
      </c>
      <c r="G48" s="82">
        <f t="shared" si="3"/>
        <v>70.738787232000007</v>
      </c>
      <c r="H48" s="78">
        <v>119.36896757929296</v>
      </c>
      <c r="I48" s="299">
        <f t="shared" si="1"/>
        <v>244.02836780170017</v>
      </c>
      <c r="K48" s="273">
        <v>97164</v>
      </c>
      <c r="L48" s="274">
        <v>2983</v>
      </c>
      <c r="M48" s="275">
        <v>6.9953684704227E-3</v>
      </c>
      <c r="N48" s="281">
        <f t="shared" si="5"/>
        <v>118.14287605558468</v>
      </c>
    </row>
    <row r="49" spans="1:14" x14ac:dyDescent="0.25">
      <c r="A49" s="74">
        <v>97165</v>
      </c>
      <c r="B49" t="s">
        <v>45</v>
      </c>
      <c r="C49">
        <v>1.54</v>
      </c>
      <c r="D49">
        <v>1.37</v>
      </c>
      <c r="E49">
        <v>7.0000000000000007E-2</v>
      </c>
      <c r="F49" s="40">
        <f t="shared" si="2"/>
        <v>2.9812600000000002</v>
      </c>
      <c r="G49" s="82">
        <f t="shared" si="3"/>
        <v>103.15934727600002</v>
      </c>
      <c r="H49" s="78"/>
      <c r="I49" s="299">
        <f t="shared" si="1"/>
        <v>0</v>
      </c>
      <c r="K49" s="273"/>
      <c r="L49" s="274"/>
      <c r="M49" s="275"/>
      <c r="N49" s="282"/>
    </row>
    <row r="50" spans="1:14" x14ac:dyDescent="0.25">
      <c r="A50" s="74">
        <v>97166</v>
      </c>
      <c r="B50" t="s">
        <v>46</v>
      </c>
      <c r="C50">
        <v>1.54</v>
      </c>
      <c r="D50">
        <v>1.37</v>
      </c>
      <c r="E50">
        <v>7.0000000000000007E-2</v>
      </c>
      <c r="F50" s="40">
        <f t="shared" si="2"/>
        <v>2.9812600000000002</v>
      </c>
      <c r="G50" s="82">
        <f t="shared" si="3"/>
        <v>103.15934727600002</v>
      </c>
      <c r="H50" s="78"/>
      <c r="I50" s="299">
        <f t="shared" si="1"/>
        <v>0</v>
      </c>
      <c r="K50" s="273"/>
      <c r="L50" s="274"/>
      <c r="M50" s="275"/>
      <c r="N50" s="282"/>
    </row>
    <row r="51" spans="1:14" x14ac:dyDescent="0.25">
      <c r="A51" s="74">
        <v>97167</v>
      </c>
      <c r="B51" t="s">
        <v>47</v>
      </c>
      <c r="C51">
        <v>1.54</v>
      </c>
      <c r="D51">
        <v>1.37</v>
      </c>
      <c r="E51">
        <v>7.0000000000000007E-2</v>
      </c>
      <c r="F51" s="40">
        <f t="shared" si="2"/>
        <v>2.9812600000000002</v>
      </c>
      <c r="G51" s="82">
        <f t="shared" si="3"/>
        <v>103.15934727600002</v>
      </c>
      <c r="H51" s="78"/>
      <c r="I51" s="299">
        <f t="shared" si="1"/>
        <v>0</v>
      </c>
      <c r="K51" s="273"/>
      <c r="L51" s="274"/>
      <c r="M51" s="275"/>
      <c r="N51" s="282"/>
    </row>
    <row r="52" spans="1:14" x14ac:dyDescent="0.25">
      <c r="A52" s="74">
        <v>97168</v>
      </c>
      <c r="B52" t="s">
        <v>48</v>
      </c>
      <c r="C52">
        <v>0.96</v>
      </c>
      <c r="D52">
        <v>1.05</v>
      </c>
      <c r="E52">
        <v>0.04</v>
      </c>
      <c r="F52" s="40">
        <f t="shared" si="2"/>
        <v>2.0544600000000002</v>
      </c>
      <c r="G52" s="82">
        <f t="shared" si="3"/>
        <v>71.089657596000009</v>
      </c>
      <c r="H52" s="78"/>
      <c r="I52" s="299">
        <f t="shared" si="1"/>
        <v>0</v>
      </c>
      <c r="K52" s="273"/>
      <c r="L52" s="274"/>
      <c r="M52" s="275"/>
      <c r="N52" s="282"/>
    </row>
    <row r="53" spans="1:14" x14ac:dyDescent="0.25">
      <c r="A53" s="74">
        <v>97169</v>
      </c>
      <c r="B53" t="s">
        <v>49</v>
      </c>
      <c r="C53">
        <v>0</v>
      </c>
      <c r="D53">
        <v>0</v>
      </c>
      <c r="E53">
        <v>0</v>
      </c>
      <c r="F53" s="40">
        <f t="shared" si="2"/>
        <v>0</v>
      </c>
      <c r="G53" s="82">
        <f t="shared" si="3"/>
        <v>0</v>
      </c>
      <c r="H53" s="78"/>
      <c r="I53" s="299">
        <f t="shared" si="1"/>
        <v>0</v>
      </c>
      <c r="K53" s="273"/>
      <c r="L53" s="274"/>
      <c r="M53" s="275"/>
      <c r="N53" s="282"/>
    </row>
    <row r="54" spans="1:14" x14ac:dyDescent="0.25">
      <c r="A54" s="74">
        <v>97170</v>
      </c>
      <c r="B54" t="s">
        <v>50</v>
      </c>
      <c r="C54">
        <v>0</v>
      </c>
      <c r="D54">
        <v>0</v>
      </c>
      <c r="E54">
        <v>0</v>
      </c>
      <c r="F54" s="40">
        <f t="shared" si="2"/>
        <v>0</v>
      </c>
      <c r="G54" s="82">
        <f t="shared" si="3"/>
        <v>0</v>
      </c>
      <c r="H54" s="78"/>
      <c r="I54" s="299">
        <f t="shared" si="1"/>
        <v>0</v>
      </c>
      <c r="K54" s="273"/>
      <c r="L54" s="274"/>
      <c r="M54" s="275"/>
      <c r="N54" s="282"/>
    </row>
    <row r="55" spans="1:14" x14ac:dyDescent="0.25">
      <c r="A55" s="74">
        <v>97171</v>
      </c>
      <c r="B55" t="s">
        <v>51</v>
      </c>
      <c r="C55">
        <v>0</v>
      </c>
      <c r="D55">
        <v>0</v>
      </c>
      <c r="E55">
        <v>0</v>
      </c>
      <c r="F55" s="40">
        <f t="shared" si="2"/>
        <v>0</v>
      </c>
      <c r="G55" s="82">
        <f t="shared" si="3"/>
        <v>0</v>
      </c>
      <c r="H55" s="78"/>
      <c r="I55" s="299">
        <f t="shared" si="1"/>
        <v>0</v>
      </c>
      <c r="K55" s="273"/>
      <c r="L55" s="274"/>
      <c r="M55" s="275"/>
      <c r="N55" s="282"/>
    </row>
    <row r="56" spans="1:14" x14ac:dyDescent="0.25">
      <c r="A56" s="74">
        <v>97172</v>
      </c>
      <c r="B56" t="s">
        <v>52</v>
      </c>
      <c r="C56">
        <v>0</v>
      </c>
      <c r="D56">
        <v>0</v>
      </c>
      <c r="E56">
        <v>0</v>
      </c>
      <c r="F56" s="40">
        <f t="shared" si="2"/>
        <v>0</v>
      </c>
      <c r="G56" s="82">
        <f t="shared" si="3"/>
        <v>0</v>
      </c>
      <c r="H56" s="78"/>
      <c r="I56" s="299">
        <f t="shared" si="1"/>
        <v>0</v>
      </c>
      <c r="K56" s="273"/>
      <c r="L56" s="274"/>
      <c r="M56" s="275"/>
      <c r="N56" s="282"/>
    </row>
    <row r="57" spans="1:14" x14ac:dyDescent="0.25">
      <c r="A57" s="75">
        <v>97530</v>
      </c>
      <c r="B57" s="33" t="s">
        <v>53</v>
      </c>
      <c r="C57">
        <v>0.44</v>
      </c>
      <c r="D57">
        <v>0.64</v>
      </c>
      <c r="E57">
        <v>0.02</v>
      </c>
      <c r="F57" s="40">
        <f t="shared" si="2"/>
        <v>1.1038399999999999</v>
      </c>
      <c r="G57" s="82">
        <f t="shared" si="3"/>
        <v>38.195733984</v>
      </c>
      <c r="H57" s="78">
        <v>7333.4883461335521</v>
      </c>
      <c r="I57" s="299">
        <f t="shared" si="1"/>
        <v>8094.9977759960593</v>
      </c>
      <c r="K57" s="273">
        <v>97530</v>
      </c>
      <c r="L57" s="274">
        <v>183262</v>
      </c>
      <c r="M57" s="275">
        <v>0.42976373336460105</v>
      </c>
      <c r="N57" s="281">
        <f>M57*$H$78</f>
        <v>7258.1628399928122</v>
      </c>
    </row>
    <row r="58" spans="1:14" x14ac:dyDescent="0.25">
      <c r="A58" s="75">
        <v>97533</v>
      </c>
      <c r="B58" s="33" t="s">
        <v>54</v>
      </c>
      <c r="C58">
        <v>0.48</v>
      </c>
      <c r="D58">
        <v>1.41</v>
      </c>
      <c r="E58">
        <v>0.02</v>
      </c>
      <c r="F58" s="40">
        <f t="shared" si="2"/>
        <v>1.92462</v>
      </c>
      <c r="G58" s="82">
        <f t="shared" si="3"/>
        <v>66.596856012000003</v>
      </c>
      <c r="H58" s="78"/>
      <c r="I58" s="299">
        <f t="shared" si="1"/>
        <v>0</v>
      </c>
      <c r="K58" s="273"/>
      <c r="L58" s="274"/>
      <c r="M58" s="275"/>
      <c r="N58" s="282"/>
    </row>
    <row r="59" spans="1:14" x14ac:dyDescent="0.25">
      <c r="A59" s="75">
        <v>97535</v>
      </c>
      <c r="B59" s="33" t="s">
        <v>55</v>
      </c>
      <c r="C59">
        <v>0.45</v>
      </c>
      <c r="D59">
        <v>0.5</v>
      </c>
      <c r="E59">
        <v>0.02</v>
      </c>
      <c r="F59" s="40">
        <f t="shared" si="2"/>
        <v>0.97188000000000008</v>
      </c>
      <c r="G59" s="82">
        <f t="shared" si="3"/>
        <v>33.629574888000008</v>
      </c>
      <c r="H59" s="78">
        <v>4.001641554786891E-2</v>
      </c>
      <c r="I59" s="299">
        <f t="shared" si="1"/>
        <v>3.8891153942662841E-2</v>
      </c>
      <c r="K59" s="273">
        <v>97535</v>
      </c>
      <c r="L59" s="274">
        <v>1</v>
      </c>
      <c r="M59" s="275">
        <v>2.3450782669871605E-6</v>
      </c>
      <c r="N59" s="281">
        <f>M59*$H$78</f>
        <v>3.9605389224131635E-2</v>
      </c>
    </row>
    <row r="60" spans="1:14" x14ac:dyDescent="0.25">
      <c r="A60" s="75">
        <v>97537</v>
      </c>
      <c r="B60" s="33" t="s">
        <v>56</v>
      </c>
      <c r="C60">
        <v>0.48</v>
      </c>
      <c r="D60">
        <v>0.44</v>
      </c>
      <c r="E60">
        <v>0.02</v>
      </c>
      <c r="F60" s="40">
        <f t="shared" si="2"/>
        <v>0.94103999999999999</v>
      </c>
      <c r="G60" s="82">
        <f t="shared" si="3"/>
        <v>32.562430704000001</v>
      </c>
      <c r="H60" s="78"/>
      <c r="I60" s="299">
        <f t="shared" si="1"/>
        <v>0</v>
      </c>
      <c r="K60" s="273"/>
      <c r="L60" s="274"/>
      <c r="M60" s="275"/>
      <c r="N60" s="282"/>
    </row>
    <row r="61" spans="1:14" x14ac:dyDescent="0.25">
      <c r="A61" s="75">
        <v>97542</v>
      </c>
      <c r="B61" s="33" t="s">
        <v>57</v>
      </c>
      <c r="C61">
        <v>0.48</v>
      </c>
      <c r="D61">
        <v>0.44</v>
      </c>
      <c r="E61">
        <v>0.02</v>
      </c>
      <c r="F61" s="40">
        <f t="shared" si="2"/>
        <v>0.94103999999999999</v>
      </c>
      <c r="G61" s="82">
        <f t="shared" si="3"/>
        <v>32.562430704000001</v>
      </c>
      <c r="H61" s="78">
        <v>0.40016415547868911</v>
      </c>
      <c r="I61" s="299">
        <f t="shared" si="1"/>
        <v>0.37657047687166562</v>
      </c>
      <c r="K61" s="273">
        <v>97542</v>
      </c>
      <c r="L61" s="274">
        <v>10</v>
      </c>
      <c r="M61" s="275">
        <v>2.3450782669871608E-5</v>
      </c>
      <c r="N61" s="281">
        <f>M61*$H$78</f>
        <v>0.39605389224131643</v>
      </c>
    </row>
    <row r="62" spans="1:14" x14ac:dyDescent="0.25">
      <c r="A62" s="75">
        <v>97545</v>
      </c>
      <c r="B62" s="33" t="s">
        <v>58</v>
      </c>
      <c r="C62">
        <v>0</v>
      </c>
      <c r="D62">
        <v>0</v>
      </c>
      <c r="E62">
        <v>0</v>
      </c>
      <c r="F62" s="40">
        <f t="shared" si="2"/>
        <v>0</v>
      </c>
      <c r="G62" s="82">
        <f t="shared" si="3"/>
        <v>0</v>
      </c>
      <c r="H62" s="78"/>
      <c r="I62" s="299">
        <f t="shared" si="1"/>
        <v>0</v>
      </c>
      <c r="K62" s="273"/>
      <c r="L62" s="274"/>
      <c r="M62" s="275"/>
      <c r="N62" s="282"/>
    </row>
    <row r="63" spans="1:14" x14ac:dyDescent="0.25">
      <c r="A63" s="75">
        <v>97546</v>
      </c>
      <c r="B63" s="33" t="s">
        <v>59</v>
      </c>
      <c r="C63">
        <v>0</v>
      </c>
      <c r="D63">
        <v>0</v>
      </c>
      <c r="E63">
        <v>0</v>
      </c>
      <c r="F63" s="40">
        <f t="shared" si="2"/>
        <v>0</v>
      </c>
      <c r="G63" s="82">
        <f t="shared" si="3"/>
        <v>0</v>
      </c>
      <c r="H63" s="78"/>
      <c r="I63" s="299">
        <f t="shared" si="1"/>
        <v>0</v>
      </c>
      <c r="K63" s="273"/>
      <c r="L63" s="274"/>
      <c r="M63" s="275"/>
      <c r="N63" s="282"/>
    </row>
    <row r="64" spans="1:14" x14ac:dyDescent="0.25">
      <c r="A64" s="75">
        <v>97597</v>
      </c>
      <c r="B64" s="33" t="s">
        <v>159</v>
      </c>
      <c r="C64">
        <v>0.77</v>
      </c>
      <c r="D64">
        <v>2.19</v>
      </c>
      <c r="E64">
        <v>7.0000000000000007E-2</v>
      </c>
      <c r="F64" s="40">
        <f t="shared" si="2"/>
        <v>3.0427400000000002</v>
      </c>
      <c r="G64" s="82">
        <f t="shared" si="3"/>
        <v>105.28671512400001</v>
      </c>
      <c r="H64" s="78">
        <v>4.001641554786891E-2</v>
      </c>
      <c r="I64" s="299">
        <f t="shared" si="1"/>
        <v>0.12175954824412266</v>
      </c>
      <c r="K64" s="273">
        <v>97597</v>
      </c>
      <c r="L64" s="274">
        <v>1</v>
      </c>
      <c r="M64" s="275">
        <v>2.3450782669871605E-6</v>
      </c>
      <c r="N64" s="281">
        <f>M64*$H$78</f>
        <v>3.9605389224131635E-2</v>
      </c>
    </row>
    <row r="65" spans="1:14" x14ac:dyDescent="0.25">
      <c r="A65" s="75">
        <v>97598</v>
      </c>
      <c r="B65" s="33" t="s">
        <v>160</v>
      </c>
      <c r="C65">
        <v>0.5</v>
      </c>
      <c r="D65">
        <v>0.78</v>
      </c>
      <c r="E65">
        <v>7.0000000000000007E-2</v>
      </c>
      <c r="F65" s="40">
        <f t="shared" si="2"/>
        <v>1.343</v>
      </c>
      <c r="G65" s="82">
        <f t="shared" si="3"/>
        <v>46.471291800000003</v>
      </c>
      <c r="H65" s="78"/>
      <c r="I65" s="299">
        <f t="shared" si="1"/>
        <v>0</v>
      </c>
      <c r="K65" s="273"/>
      <c r="L65" s="274"/>
      <c r="M65" s="275"/>
      <c r="N65" s="282"/>
    </row>
    <row r="66" spans="1:14" x14ac:dyDescent="0.25">
      <c r="A66" s="75">
        <v>97602</v>
      </c>
      <c r="B66" s="33" t="s">
        <v>62</v>
      </c>
      <c r="C66">
        <v>0</v>
      </c>
      <c r="D66">
        <v>0</v>
      </c>
      <c r="E66">
        <v>0</v>
      </c>
      <c r="F66" s="40">
        <f t="shared" si="2"/>
        <v>0</v>
      </c>
      <c r="G66" s="82">
        <f t="shared" si="3"/>
        <v>0</v>
      </c>
      <c r="H66" s="78"/>
      <c r="I66" s="299">
        <f t="shared" si="1"/>
        <v>0</v>
      </c>
      <c r="K66" s="273"/>
      <c r="L66" s="274"/>
      <c r="M66" s="275"/>
      <c r="N66" s="282"/>
    </row>
    <row r="67" spans="1:14" x14ac:dyDescent="0.25">
      <c r="A67" s="75">
        <v>97605</v>
      </c>
      <c r="B67" s="33" t="s">
        <v>161</v>
      </c>
      <c r="C67">
        <v>0.55000000000000004</v>
      </c>
      <c r="D67">
        <v>0.68</v>
      </c>
      <c r="E67">
        <v>0.02</v>
      </c>
      <c r="F67" s="40">
        <f t="shared" si="2"/>
        <v>1.2544000000000002</v>
      </c>
      <c r="G67" s="82">
        <f t="shared" si="3"/>
        <v>43.405501440000009</v>
      </c>
      <c r="H67" s="78"/>
      <c r="I67" s="299">
        <f t="shared" si="1"/>
        <v>0</v>
      </c>
      <c r="K67" s="273"/>
      <c r="L67" s="274"/>
      <c r="M67" s="275"/>
      <c r="N67" s="282"/>
    </row>
    <row r="68" spans="1:14" x14ac:dyDescent="0.25">
      <c r="A68" s="75">
        <v>97606</v>
      </c>
      <c r="B68" s="33" t="s">
        <v>162</v>
      </c>
      <c r="C68">
        <v>0.6</v>
      </c>
      <c r="D68">
        <v>0.86</v>
      </c>
      <c r="E68">
        <v>0.02</v>
      </c>
      <c r="F68" s="40">
        <f t="shared" si="2"/>
        <v>1.48692</v>
      </c>
      <c r="G68" s="82">
        <f t="shared" si="3"/>
        <v>51.451297992000008</v>
      </c>
      <c r="H68" s="78"/>
      <c r="I68" s="299">
        <f t="shared" si="1"/>
        <v>0</v>
      </c>
      <c r="K68" s="273"/>
      <c r="L68" s="274"/>
      <c r="M68" s="275"/>
      <c r="N68" s="282"/>
    </row>
    <row r="69" spans="1:14" x14ac:dyDescent="0.25">
      <c r="A69" s="74">
        <v>97607</v>
      </c>
      <c r="B69" t="s">
        <v>65</v>
      </c>
      <c r="C69">
        <v>0.41</v>
      </c>
      <c r="D69">
        <v>10.98</v>
      </c>
      <c r="E69">
        <v>0.08</v>
      </c>
      <c r="F69" s="40">
        <f t="shared" si="2"/>
        <v>11.60324</v>
      </c>
      <c r="G69" s="82">
        <f t="shared" si="3"/>
        <v>401.50227242400001</v>
      </c>
      <c r="H69" s="78"/>
      <c r="I69" s="299">
        <f t="shared" si="1"/>
        <v>0</v>
      </c>
      <c r="K69" s="273"/>
      <c r="L69" s="274"/>
      <c r="M69" s="275"/>
      <c r="N69" s="282"/>
    </row>
    <row r="70" spans="1:14" x14ac:dyDescent="0.25">
      <c r="A70" s="74">
        <v>97608</v>
      </c>
      <c r="B70" t="s">
        <v>64</v>
      </c>
      <c r="C70">
        <v>0.46</v>
      </c>
      <c r="D70">
        <v>10.77</v>
      </c>
      <c r="E70">
        <v>0.09</v>
      </c>
      <c r="F70" s="40">
        <f t="shared" si="2"/>
        <v>11.44774</v>
      </c>
      <c r="G70" s="82">
        <f t="shared" si="3"/>
        <v>396.12156812400002</v>
      </c>
      <c r="H70" s="78"/>
      <c r="I70" s="299">
        <f t="shared" si="1"/>
        <v>0</v>
      </c>
      <c r="K70" s="273"/>
      <c r="L70" s="274"/>
      <c r="M70" s="275"/>
      <c r="N70" s="282"/>
    </row>
    <row r="71" spans="1:14" x14ac:dyDescent="0.25">
      <c r="A71" s="74">
        <v>97610</v>
      </c>
      <c r="B71" t="s">
        <v>66</v>
      </c>
      <c r="C71">
        <v>0.4</v>
      </c>
      <c r="D71">
        <v>13.14</v>
      </c>
      <c r="E71">
        <v>0.01</v>
      </c>
      <c r="F71" s="40">
        <f t="shared" si="2"/>
        <v>13.731400000000002</v>
      </c>
      <c r="G71" s="82">
        <f t="shared" si="3"/>
        <v>475.14214164000015</v>
      </c>
      <c r="H71" s="78"/>
      <c r="I71" s="299">
        <f t="shared" si="1"/>
        <v>0</v>
      </c>
      <c r="K71" s="273"/>
      <c r="L71" s="274"/>
      <c r="M71" s="275"/>
      <c r="N71" s="282"/>
    </row>
    <row r="72" spans="1:14" x14ac:dyDescent="0.25">
      <c r="A72" s="75">
        <v>97750</v>
      </c>
      <c r="B72" s="33" t="s">
        <v>67</v>
      </c>
      <c r="C72">
        <v>0.45</v>
      </c>
      <c r="D72">
        <v>0.52</v>
      </c>
      <c r="E72">
        <v>0.02</v>
      </c>
      <c r="F72" s="40">
        <f t="shared" si="2"/>
        <v>0.99215999999999993</v>
      </c>
      <c r="G72" s="82">
        <f t="shared" si="3"/>
        <v>34.331315615999998</v>
      </c>
      <c r="H72" s="78">
        <v>1.0404268042445917</v>
      </c>
      <c r="I72" s="299">
        <f t="shared" si="1"/>
        <v>1.0322698580993139</v>
      </c>
      <c r="K72" s="273">
        <v>97750</v>
      </c>
      <c r="L72" s="274">
        <v>26</v>
      </c>
      <c r="M72" s="275">
        <v>6.0972034941666177E-5</v>
      </c>
      <c r="N72" s="281">
        <f>M72*$H$78</f>
        <v>1.0297401198274225</v>
      </c>
    </row>
    <row r="73" spans="1:14" x14ac:dyDescent="0.25">
      <c r="A73" s="75">
        <v>97755</v>
      </c>
      <c r="B73" s="33" t="s">
        <v>68</v>
      </c>
      <c r="C73">
        <v>0.62</v>
      </c>
      <c r="D73">
        <v>0.48</v>
      </c>
      <c r="E73">
        <v>0.02</v>
      </c>
      <c r="F73" s="40">
        <f t="shared" si="2"/>
        <v>1.1215999999999999</v>
      </c>
      <c r="G73" s="82">
        <f t="shared" si="3"/>
        <v>38.810276160000001</v>
      </c>
      <c r="H73" s="78"/>
      <c r="I73" s="299">
        <f t="shared" si="1"/>
        <v>0</v>
      </c>
      <c r="K73" s="273"/>
      <c r="L73" s="274"/>
      <c r="M73" s="275"/>
      <c r="N73" s="282"/>
    </row>
    <row r="74" spans="1:14" x14ac:dyDescent="0.25">
      <c r="A74" s="75">
        <v>97760</v>
      </c>
      <c r="B74" s="33" t="s">
        <v>163</v>
      </c>
      <c r="C74">
        <v>0.5</v>
      </c>
      <c r="D74">
        <v>0.92</v>
      </c>
      <c r="E74">
        <v>0.02</v>
      </c>
      <c r="F74" s="40">
        <f t="shared" si="2"/>
        <v>1.4477599999999999</v>
      </c>
      <c r="G74" s="82">
        <f t="shared" si="3"/>
        <v>50.096260176000001</v>
      </c>
      <c r="H74" s="78">
        <v>1.4806073752711497</v>
      </c>
      <c r="I74" s="299">
        <f t="shared" si="1"/>
        <v>2.1435641336225597</v>
      </c>
      <c r="K74" s="273">
        <v>97760</v>
      </c>
      <c r="L74" s="274">
        <v>37</v>
      </c>
      <c r="M74" s="275">
        <v>8.6767895878524947E-5</v>
      </c>
      <c r="N74" s="281">
        <f>M74*$H$78</f>
        <v>1.4653994012928706</v>
      </c>
    </row>
    <row r="75" spans="1:14" x14ac:dyDescent="0.25">
      <c r="A75" s="75">
        <v>97761</v>
      </c>
      <c r="B75" s="33" t="s">
        <v>164</v>
      </c>
      <c r="C75">
        <v>0.5</v>
      </c>
      <c r="D75">
        <v>0.71</v>
      </c>
      <c r="E75">
        <v>0.02</v>
      </c>
      <c r="F75" s="40">
        <f t="shared" si="2"/>
        <v>1.23482</v>
      </c>
      <c r="G75" s="82">
        <f t="shared" si="3"/>
        <v>42.727982532000006</v>
      </c>
      <c r="H75" s="78"/>
      <c r="I75" s="299">
        <f t="shared" si="1"/>
        <v>0</v>
      </c>
      <c r="K75" s="273"/>
      <c r="L75" s="274"/>
      <c r="M75" s="275"/>
      <c r="N75" s="282"/>
    </row>
    <row r="76" spans="1:14" x14ac:dyDescent="0.25">
      <c r="A76" s="72">
        <v>97763</v>
      </c>
      <c r="B76" t="s">
        <v>71</v>
      </c>
      <c r="C76">
        <v>0.48</v>
      </c>
      <c r="D76">
        <v>1.1000000000000001</v>
      </c>
      <c r="E76">
        <v>0.02</v>
      </c>
      <c r="F76" s="40">
        <f t="shared" si="2"/>
        <v>1.6102800000000002</v>
      </c>
      <c r="G76" s="82">
        <f t="shared" si="3"/>
        <v>55.719874728000008</v>
      </c>
      <c r="H76" s="78">
        <v>0.72029547986164033</v>
      </c>
      <c r="I76" s="299"/>
      <c r="K76" s="273">
        <v>97763</v>
      </c>
      <c r="L76" s="274">
        <v>18</v>
      </c>
      <c r="M76" s="275">
        <v>4.2211408805768893E-5</v>
      </c>
      <c r="N76" s="281">
        <f t="shared" ref="N76:N82" si="6">M76*$H$78</f>
        <v>0.71289700603436945</v>
      </c>
    </row>
    <row r="77" spans="1:14" x14ac:dyDescent="0.25">
      <c r="A77" s="150">
        <v>97799</v>
      </c>
      <c r="B77" s="18" t="s">
        <v>38</v>
      </c>
      <c r="C77" s="18">
        <v>0</v>
      </c>
      <c r="D77" s="18">
        <v>0</v>
      </c>
      <c r="E77" s="18">
        <v>0</v>
      </c>
      <c r="F77" s="151">
        <f t="shared" si="2"/>
        <v>0</v>
      </c>
      <c r="G77" s="152">
        <f t="shared" si="3"/>
        <v>0</v>
      </c>
      <c r="H77" s="78">
        <v>2.5610505950636102</v>
      </c>
      <c r="I77" s="300">
        <f t="shared" si="1"/>
        <v>0</v>
      </c>
      <c r="K77" s="273">
        <v>97799</v>
      </c>
      <c r="L77" s="274">
        <v>64</v>
      </c>
      <c r="M77" s="275">
        <v>1.5008500908717827E-4</v>
      </c>
      <c r="N77" s="281">
        <f t="shared" si="6"/>
        <v>2.5347449103444246</v>
      </c>
    </row>
    <row r="78" spans="1:14" x14ac:dyDescent="0.25">
      <c r="G78" s="68"/>
      <c r="H78" s="70">
        <f>SUM(H20:H77)</f>
        <v>16888.728099900334</v>
      </c>
      <c r="I78" s="70">
        <f>SUM(I20:I77)</f>
        <v>17399.269075796587</v>
      </c>
      <c r="K78" s="273">
        <v>99196</v>
      </c>
      <c r="L78" s="274">
        <v>1</v>
      </c>
      <c r="M78" s="275">
        <v>2.3450782669871605E-6</v>
      </c>
      <c r="N78" s="276">
        <f t="shared" si="6"/>
        <v>3.9605389224131635E-2</v>
      </c>
    </row>
    <row r="79" spans="1:14" x14ac:dyDescent="0.25">
      <c r="B79" s="33"/>
      <c r="K79" s="273">
        <v>99197</v>
      </c>
      <c r="L79" s="274">
        <v>2</v>
      </c>
      <c r="M79" s="275">
        <v>4.690156533974321E-6</v>
      </c>
      <c r="N79" s="276">
        <f t="shared" si="6"/>
        <v>7.9210778448263269E-2</v>
      </c>
    </row>
    <row r="80" spans="1:14" ht="28.5" customHeight="1" x14ac:dyDescent="0.25">
      <c r="B80" s="353" t="s">
        <v>165</v>
      </c>
      <c r="C80" s="353"/>
      <c r="D80" s="353"/>
      <c r="E80" s="353"/>
      <c r="F80" s="353"/>
      <c r="G80" s="67"/>
      <c r="H80" s="67"/>
      <c r="I80" s="137" t="s">
        <v>271</v>
      </c>
      <c r="K80" s="273" t="s">
        <v>274</v>
      </c>
      <c r="L80" s="274">
        <v>6</v>
      </c>
      <c r="M80" s="275">
        <v>1.4070469601922965E-5</v>
      </c>
      <c r="N80" s="276">
        <f t="shared" si="6"/>
        <v>0.23763233534478984</v>
      </c>
    </row>
    <row r="81" spans="1:14" s="67" customFormat="1" ht="15.75" thickBot="1" x14ac:dyDescent="0.3">
      <c r="A81" s="134"/>
      <c r="B81" s="135"/>
      <c r="C81" s="135"/>
      <c r="D81" s="135"/>
      <c r="E81" s="135"/>
      <c r="F81" s="135"/>
      <c r="H81" s="133"/>
      <c r="I81" s="136">
        <f>Budget!$B$75</f>
        <v>580700</v>
      </c>
      <c r="K81" s="273" t="s">
        <v>275</v>
      </c>
      <c r="L81" s="274">
        <v>2</v>
      </c>
      <c r="M81" s="275">
        <v>4.690156533974321E-6</v>
      </c>
      <c r="N81" s="276">
        <f t="shared" si="6"/>
        <v>7.9210778448263269E-2</v>
      </c>
    </row>
    <row r="82" spans="1:14" ht="24" thickBot="1" x14ac:dyDescent="0.4">
      <c r="G82" s="54"/>
      <c r="H82" s="306" t="s">
        <v>166</v>
      </c>
      <c r="I82" s="302">
        <f>I81/I78</f>
        <v>33.374965205164166</v>
      </c>
      <c r="K82" s="277" t="s">
        <v>103</v>
      </c>
      <c r="L82" s="267">
        <v>4148</v>
      </c>
      <c r="M82" s="268">
        <v>9.7273846514627418E-3</v>
      </c>
      <c r="N82" s="278">
        <f t="shared" si="6"/>
        <v>164.28315450169802</v>
      </c>
    </row>
    <row r="83" spans="1:14" ht="57" customHeight="1" x14ac:dyDescent="0.25">
      <c r="B83" s="353" t="s">
        <v>167</v>
      </c>
      <c r="C83" s="353"/>
      <c r="D83" s="353"/>
      <c r="E83" s="353"/>
      <c r="F83" s="353"/>
      <c r="H83" s="297" t="s">
        <v>652</v>
      </c>
      <c r="I83" s="301"/>
      <c r="K83" s="279"/>
      <c r="L83" s="267">
        <f>SUM(L16:L82)</f>
        <v>426425</v>
      </c>
      <c r="M83" s="268">
        <f>SUM(M16:M82)</f>
        <v>0.99999999999999989</v>
      </c>
      <c r="N83" s="280">
        <f>SUM(N16:N82)</f>
        <v>16888.728099900334</v>
      </c>
    </row>
    <row r="84" spans="1:14" x14ac:dyDescent="0.25">
      <c r="B84" s="353"/>
      <c r="C84" s="353"/>
      <c r="D84" s="353"/>
      <c r="E84" s="353"/>
      <c r="F84" s="353"/>
      <c r="H84" s="83" t="s">
        <v>601</v>
      </c>
      <c r="I84" s="158">
        <f>I83-I82</f>
        <v>-33.374965205164166</v>
      </c>
    </row>
    <row r="85" spans="1:14" x14ac:dyDescent="0.25">
      <c r="H85" s="83" t="s">
        <v>602</v>
      </c>
      <c r="I85" s="157" t="e">
        <f>I84/I83</f>
        <v>#DIV/0!</v>
      </c>
    </row>
  </sheetData>
  <sortState xmlns:xlrd2="http://schemas.microsoft.com/office/spreadsheetml/2017/richdata2" ref="K16:M56">
    <sortCondition ref="K16:K56"/>
  </sortState>
  <mergeCells count="14">
    <mergeCell ref="A1:B3"/>
    <mergeCell ref="I5:I7"/>
    <mergeCell ref="B12:E14"/>
    <mergeCell ref="B80:F80"/>
    <mergeCell ref="B83:F84"/>
    <mergeCell ref="K14:N14"/>
    <mergeCell ref="K1:Q1"/>
    <mergeCell ref="K2:K4"/>
    <mergeCell ref="L2:L4"/>
    <mergeCell ref="M2:M4"/>
    <mergeCell ref="N2:N4"/>
    <mergeCell ref="O2:O4"/>
    <mergeCell ref="P2:P4"/>
    <mergeCell ref="Q2:Q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vt:lpstr>
      <vt:lpstr>Simple Cost Per Visit</vt:lpstr>
      <vt:lpstr>Code Frequency</vt:lpstr>
      <vt:lpstr>Payers</vt:lpstr>
      <vt:lpstr>2022 RBRVS</vt:lpstr>
      <vt:lpstr>Cost Conversion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Katz</dc:creator>
  <cp:lastModifiedBy>jackiebarry</cp:lastModifiedBy>
  <dcterms:created xsi:type="dcterms:W3CDTF">2022-01-14T00:28:08Z</dcterms:created>
  <dcterms:modified xsi:type="dcterms:W3CDTF">2022-04-11T18:17:46Z</dcterms:modified>
</cp:coreProperties>
</file>